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17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23b0\AC\Temp\"/>
    </mc:Choice>
  </mc:AlternateContent>
  <xr:revisionPtr revIDLastSave="0" documentId="8_{B0D0D383-2CB6-4A7D-B538-22189F03F169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Ergebniseingabe" sheetId="1" r:id="rId1"/>
    <sheet name="Druckversion" sheetId="2" r:id="rId2"/>
    <sheet name=" " sheetId="3" state="veryHidden" r:id="rId3"/>
  </sheets>
  <definedNames>
    <definedName name="_xlnm.Print_Area" localSheetId="1">Druckversion!$A$1:$BR$118</definedName>
    <definedName name="_xlnm.Print_Area" localSheetId="0">Ergebniseingabe!$A$1:$BQ$117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4" i="1" l="1"/>
  <c r="D24" i="2"/>
  <c r="D25" i="2"/>
  <c r="D26" i="2"/>
  <c r="D27" i="2"/>
  <c r="D28" i="2"/>
  <c r="D29" i="2"/>
  <c r="D30" i="2"/>
  <c r="D31" i="2"/>
  <c r="D32" i="2"/>
  <c r="D33" i="2"/>
  <c r="D34" i="2"/>
  <c r="D23" i="2"/>
  <c r="AH37" i="1"/>
  <c r="L37" i="1"/>
  <c r="AH36" i="1"/>
  <c r="L36" i="1"/>
  <c r="AH33" i="1"/>
  <c r="L33" i="1"/>
  <c r="AH32" i="1"/>
  <c r="L32" i="1"/>
  <c r="AH29" i="1"/>
  <c r="AG25" i="2"/>
  <c r="L29" i="1"/>
  <c r="AH28" i="1"/>
  <c r="L28" i="1"/>
  <c r="L27" i="1"/>
  <c r="AH38" i="1"/>
  <c r="AH35" i="1"/>
  <c r="L38" i="1"/>
  <c r="L35" i="1"/>
  <c r="F17" i="3"/>
  <c r="F39" i="3"/>
  <c r="E45" i="3"/>
  <c r="F16" i="3"/>
  <c r="F36" i="3"/>
  <c r="E42" i="3"/>
  <c r="F15" i="3"/>
  <c r="L15" i="3"/>
  <c r="F14" i="3"/>
  <c r="E37" i="3"/>
  <c r="F8" i="3"/>
  <c r="F27" i="3"/>
  <c r="F7" i="3"/>
  <c r="E28" i="3"/>
  <c r="F6" i="3"/>
  <c r="F23" i="3"/>
  <c r="E29" i="3"/>
  <c r="F5" i="3"/>
  <c r="E23" i="3"/>
  <c r="L30" i="1"/>
  <c r="L31" i="1"/>
  <c r="L34" i="1"/>
  <c r="AH27" i="1"/>
  <c r="AH30" i="1"/>
  <c r="AH31" i="1"/>
  <c r="AH34" i="1"/>
  <c r="B18" i="3"/>
  <c r="Q7" i="3"/>
  <c r="L8" i="3"/>
  <c r="B9" i="3"/>
  <c r="M6" i="3"/>
  <c r="H27" i="1"/>
  <c r="H28" i="1"/>
  <c r="AW14" i="1"/>
  <c r="AW70" i="1"/>
  <c r="AV71" i="2"/>
  <c r="AI14" i="1"/>
  <c r="AI70" i="1"/>
  <c r="AH71" i="2"/>
  <c r="U14" i="1"/>
  <c r="U70" i="1"/>
  <c r="T71" i="2"/>
  <c r="AC11" i="1"/>
  <c r="X70" i="1"/>
  <c r="W71" i="2"/>
  <c r="AV10" i="2"/>
  <c r="AH10" i="2"/>
  <c r="W10" i="2"/>
  <c r="T10" i="2"/>
  <c r="AB10" i="2"/>
  <c r="G10" i="2"/>
  <c r="I89" i="1"/>
  <c r="H90" i="2"/>
  <c r="AE89" i="1"/>
  <c r="AD90" i="2"/>
  <c r="I93" i="1"/>
  <c r="H94" i="2"/>
  <c r="AE93" i="1"/>
  <c r="AD94" i="2"/>
  <c r="L98" i="1"/>
  <c r="K100" i="2"/>
  <c r="L99" i="1"/>
  <c r="K101" i="2"/>
  <c r="L100" i="1"/>
  <c r="K102" i="2"/>
  <c r="L101" i="1"/>
  <c r="K103" i="2"/>
  <c r="L102" i="1"/>
  <c r="K104" i="2"/>
  <c r="L103" i="1"/>
  <c r="K105" i="2"/>
  <c r="L104" i="1"/>
  <c r="K106" i="2"/>
  <c r="L105" i="1"/>
  <c r="K107" i="2"/>
  <c r="B2" i="2"/>
  <c r="B64" i="2"/>
  <c r="B3" i="2"/>
  <c r="B65" i="2"/>
  <c r="B4" i="2"/>
  <c r="B6" i="2"/>
  <c r="B69" i="2"/>
  <c r="B8" i="2"/>
  <c r="C14" i="2"/>
  <c r="AB14" i="2"/>
  <c r="C15" i="2"/>
  <c r="AB15" i="2"/>
  <c r="C16" i="2"/>
  <c r="AB16" i="2"/>
  <c r="C17" i="2"/>
  <c r="AB17" i="2"/>
  <c r="C18" i="2"/>
  <c r="AB18" i="2"/>
  <c r="K23" i="2"/>
  <c r="AG23" i="2"/>
  <c r="BB23" i="2"/>
  <c r="BE23" i="2"/>
  <c r="K24" i="2"/>
  <c r="AG24" i="2"/>
  <c r="BB24" i="2"/>
  <c r="BE24" i="2"/>
  <c r="K25" i="2"/>
  <c r="BB25" i="2"/>
  <c r="BE25" i="2"/>
  <c r="K26" i="2"/>
  <c r="AG26" i="2"/>
  <c r="BB26" i="2"/>
  <c r="BE26" i="2"/>
  <c r="K27" i="2"/>
  <c r="AG27" i="2"/>
  <c r="BB27" i="2"/>
  <c r="BE27" i="2"/>
  <c r="K28" i="2"/>
  <c r="AG28" i="2"/>
  <c r="BB28" i="2"/>
  <c r="BE28" i="2"/>
  <c r="K29" i="2"/>
  <c r="AG29" i="2"/>
  <c r="BB29" i="2"/>
  <c r="BE29" i="2"/>
  <c r="K30" i="2"/>
  <c r="AG30" i="2"/>
  <c r="BB30" i="2"/>
  <c r="BE30" i="2"/>
  <c r="K31" i="2"/>
  <c r="AG31" i="2"/>
  <c r="BB31" i="2"/>
  <c r="BE31" i="2"/>
  <c r="K32" i="2"/>
  <c r="AG32" i="2"/>
  <c r="BB32" i="2"/>
  <c r="BE32" i="2"/>
  <c r="K33" i="2"/>
  <c r="AG33" i="2"/>
  <c r="BB33" i="2"/>
  <c r="BE33" i="2"/>
  <c r="K34" i="2"/>
  <c r="AG34" i="2"/>
  <c r="BB34" i="2"/>
  <c r="BE34" i="2"/>
  <c r="B45" i="2"/>
  <c r="F45" i="2"/>
  <c r="B46" i="2"/>
  <c r="F46" i="2"/>
  <c r="B47" i="2"/>
  <c r="F47" i="2"/>
  <c r="B48" i="2"/>
  <c r="F48" i="2"/>
  <c r="B58" i="2"/>
  <c r="F58" i="2"/>
  <c r="B59" i="2"/>
  <c r="F59" i="2"/>
  <c r="B60" i="2"/>
  <c r="F60" i="2"/>
  <c r="B61" i="2"/>
  <c r="F61" i="2"/>
  <c r="AY74" i="2"/>
  <c r="BB74" i="2"/>
  <c r="BD74" i="2"/>
  <c r="AY78" i="2"/>
  <c r="BB78" i="2"/>
  <c r="BD78" i="2"/>
  <c r="AY82" i="2"/>
  <c r="BB82" i="2"/>
  <c r="BD82" i="2"/>
  <c r="AY86" i="2"/>
  <c r="BB86" i="2"/>
  <c r="BD86" i="2"/>
  <c r="AY90" i="2"/>
  <c r="BB90" i="2"/>
  <c r="BD90" i="2"/>
  <c r="AY94" i="2"/>
  <c r="BB94" i="2"/>
  <c r="BD94" i="2"/>
  <c r="F24" i="3"/>
  <c r="E30" i="3"/>
  <c r="F28" i="3"/>
  <c r="I16" i="3"/>
  <c r="F26" i="3"/>
  <c r="E32" i="3"/>
  <c r="G23" i="2"/>
  <c r="G24" i="2"/>
  <c r="H29" i="1"/>
  <c r="AC14" i="1"/>
  <c r="AC70" i="1"/>
  <c r="AB71" i="2"/>
  <c r="T4" i="3"/>
  <c r="W7" i="3"/>
  <c r="Z4" i="3"/>
  <c r="F25" i="3"/>
  <c r="E27" i="3"/>
  <c r="H27" i="3"/>
  <c r="F37" i="3"/>
  <c r="E43" i="3"/>
  <c r="E26" i="3"/>
  <c r="F32" i="3"/>
  <c r="I32" i="3"/>
  <c r="E38" i="3"/>
  <c r="G25" i="2"/>
  <c r="H30" i="1"/>
  <c r="E31" i="3"/>
  <c r="H31" i="1"/>
  <c r="G26" i="2"/>
  <c r="H32" i="1"/>
  <c r="G27" i="2"/>
  <c r="H33" i="1"/>
  <c r="G28" i="2"/>
  <c r="H34" i="1"/>
  <c r="G29" i="2"/>
  <c r="H35" i="1"/>
  <c r="G30" i="2"/>
  <c r="H36" i="1"/>
  <c r="G31" i="2"/>
  <c r="G32" i="2"/>
  <c r="H37" i="1"/>
  <c r="G33" i="2"/>
  <c r="H38" i="1"/>
  <c r="G34" i="2"/>
  <c r="H14" i="1"/>
  <c r="E73" i="1"/>
  <c r="H70" i="1"/>
  <c r="G71" i="2"/>
  <c r="E77" i="1"/>
  <c r="D74" i="2"/>
  <c r="D78" i="2"/>
  <c r="E81" i="1"/>
  <c r="D82" i="2"/>
  <c r="E85" i="1"/>
  <c r="E89" i="1"/>
  <c r="D86" i="2"/>
  <c r="E93" i="1"/>
  <c r="D94" i="2"/>
  <c r="D90" i="2"/>
  <c r="L14" i="3"/>
  <c r="L16" i="3"/>
  <c r="H14" i="3"/>
  <c r="H16" i="3"/>
  <c r="M5" i="3"/>
  <c r="Q14" i="3"/>
  <c r="M7" i="3"/>
  <c r="N7" i="3"/>
  <c r="I8" i="3"/>
  <c r="G17" i="3"/>
  <c r="I17" i="3"/>
  <c r="L17" i="3"/>
  <c r="I26" i="3"/>
  <c r="O8" i="3"/>
  <c r="H26" i="3"/>
  <c r="L6" i="3"/>
  <c r="L5" i="3"/>
  <c r="O6" i="3"/>
  <c r="I28" i="3"/>
  <c r="F34" i="3"/>
  <c r="G32" i="3"/>
  <c r="O7" i="3"/>
  <c r="Q5" i="3"/>
  <c r="D32" i="3"/>
  <c r="H32" i="3"/>
  <c r="N5" i="3"/>
  <c r="E24" i="3"/>
  <c r="D24" i="3"/>
  <c r="D26" i="3"/>
  <c r="O5" i="3"/>
  <c r="Q8" i="3"/>
  <c r="H6" i="3"/>
  <c r="G6" i="3"/>
  <c r="D28" i="3"/>
  <c r="N6" i="3"/>
  <c r="L7" i="3"/>
  <c r="M8" i="3"/>
  <c r="M16" i="3"/>
  <c r="H17" i="3"/>
  <c r="J17" i="3"/>
  <c r="AC17" i="3"/>
  <c r="I7" i="3"/>
  <c r="G5" i="3"/>
  <c r="I5" i="3"/>
  <c r="H8" i="3"/>
  <c r="I27" i="3"/>
  <c r="E33" i="3"/>
  <c r="G27" i="3"/>
  <c r="D23" i="3"/>
  <c r="F29" i="3"/>
  <c r="D29" i="3"/>
  <c r="H23" i="3"/>
  <c r="I23" i="3"/>
  <c r="G23" i="3"/>
  <c r="D27" i="3"/>
  <c r="F33" i="3"/>
  <c r="N8" i="3"/>
  <c r="Q6" i="3"/>
  <c r="I6" i="3"/>
  <c r="G8" i="3"/>
  <c r="H7" i="3"/>
  <c r="M14" i="3"/>
  <c r="E25" i="3"/>
  <c r="G26" i="3"/>
  <c r="G7" i="3"/>
  <c r="M15" i="3"/>
  <c r="N16" i="3"/>
  <c r="G28" i="3"/>
  <c r="H28" i="3"/>
  <c r="E34" i="3"/>
  <c r="H5" i="3"/>
  <c r="O15" i="3"/>
  <c r="G43" i="3"/>
  <c r="G37" i="3"/>
  <c r="L18" i="3"/>
  <c r="F44" i="3"/>
  <c r="H37" i="3"/>
  <c r="F43" i="3"/>
  <c r="H43" i="3"/>
  <c r="D37" i="3"/>
  <c r="I37" i="3"/>
  <c r="Q15" i="3"/>
  <c r="F38" i="3"/>
  <c r="D38" i="3"/>
  <c r="F40" i="3"/>
  <c r="E46" i="3"/>
  <c r="G14" i="3"/>
  <c r="J14" i="3"/>
  <c r="O17" i="3"/>
  <c r="M17" i="3"/>
  <c r="N14" i="3"/>
  <c r="O16" i="3"/>
  <c r="Q16" i="3"/>
  <c r="I15" i="3"/>
  <c r="E39" i="3"/>
  <c r="O14" i="3"/>
  <c r="N17" i="3"/>
  <c r="F35" i="3"/>
  <c r="E41" i="3"/>
  <c r="E35" i="3"/>
  <c r="E36" i="3"/>
  <c r="H15" i="3"/>
  <c r="N15" i="3"/>
  <c r="Q17" i="3"/>
  <c r="E40" i="3"/>
  <c r="I14" i="3"/>
  <c r="AC14" i="3"/>
  <c r="G16" i="3"/>
  <c r="J16" i="3"/>
  <c r="AC16" i="3"/>
  <c r="G15" i="3"/>
  <c r="J5" i="3"/>
  <c r="L9" i="3"/>
  <c r="I38" i="3"/>
  <c r="I43" i="3"/>
  <c r="R13" i="3"/>
  <c r="W14" i="3"/>
  <c r="X13" i="3"/>
  <c r="M52" i="1"/>
  <c r="AQ41" i="1"/>
  <c r="BK49" i="1"/>
  <c r="BJ45" i="2"/>
  <c r="AZ49" i="1"/>
  <c r="AY45" i="2"/>
  <c r="BN49" i="1"/>
  <c r="BM45" i="2"/>
  <c r="K49" i="1"/>
  <c r="J45" i="2"/>
  <c r="K50" i="1"/>
  <c r="J46" i="2"/>
  <c r="BC49" i="1"/>
  <c r="BB45" i="2"/>
  <c r="BI52" i="1"/>
  <c r="BH48" i="2"/>
  <c r="K48" i="1"/>
  <c r="J44" i="2"/>
  <c r="BF50" i="1"/>
  <c r="BE46" i="2"/>
  <c r="BN52" i="1"/>
  <c r="BM48" i="2"/>
  <c r="BH52" i="1"/>
  <c r="BG48" i="2"/>
  <c r="AZ52" i="1"/>
  <c r="AY48" i="2"/>
  <c r="BK51" i="1"/>
  <c r="BJ47" i="2"/>
  <c r="BF49" i="1"/>
  <c r="BE45" i="2"/>
  <c r="BK50" i="1"/>
  <c r="BJ46" i="2"/>
  <c r="K52" i="1"/>
  <c r="J48" i="2"/>
  <c r="AZ51" i="1"/>
  <c r="AY47" i="2"/>
  <c r="AZ50" i="1"/>
  <c r="AY46" i="2"/>
  <c r="BN51" i="1"/>
  <c r="BM47" i="2"/>
  <c r="AW49" i="1"/>
  <c r="AV45" i="2"/>
  <c r="BH49" i="1"/>
  <c r="BG45" i="2"/>
  <c r="BI49" i="1"/>
  <c r="BH45" i="2"/>
  <c r="BC50" i="1"/>
  <c r="BB46" i="2"/>
  <c r="BF51" i="1"/>
  <c r="BE47" i="2"/>
  <c r="M50" i="1"/>
  <c r="AW52" i="1"/>
  <c r="AV48" i="2"/>
  <c r="BH51" i="1"/>
  <c r="BG47" i="2"/>
  <c r="BN50" i="1"/>
  <c r="BM46" i="2"/>
  <c r="AT51" i="1"/>
  <c r="AS47" i="2"/>
  <c r="AT49" i="1"/>
  <c r="AS45" i="2"/>
  <c r="BI51" i="1"/>
  <c r="BH47" i="2"/>
  <c r="BF52" i="1"/>
  <c r="BE48" i="2"/>
  <c r="AT50" i="1"/>
  <c r="AS46" i="2"/>
  <c r="AW50" i="1"/>
  <c r="AV46" i="2"/>
  <c r="M51" i="1"/>
  <c r="K51" i="1"/>
  <c r="J47" i="2"/>
  <c r="BC51" i="1"/>
  <c r="BB47" i="2"/>
  <c r="M49" i="1"/>
  <c r="BH50" i="1"/>
  <c r="BG46" i="2"/>
  <c r="AW51" i="1"/>
  <c r="AV47" i="2"/>
  <c r="BK52" i="1"/>
  <c r="BJ48" i="2"/>
  <c r="BC52" i="1"/>
  <c r="BB48" i="2"/>
  <c r="AT52" i="1"/>
  <c r="AS48" i="2"/>
  <c r="BI50" i="1"/>
  <c r="BH46" i="2"/>
  <c r="I24" i="3"/>
  <c r="T5" i="3"/>
  <c r="AC5" i="3"/>
  <c r="J6" i="3"/>
  <c r="AC6" i="3"/>
  <c r="J8" i="3"/>
  <c r="AC8" i="3"/>
  <c r="I29" i="3"/>
  <c r="U4" i="3"/>
  <c r="W8" i="3"/>
  <c r="AA4" i="3"/>
  <c r="H29" i="3"/>
  <c r="J7" i="3"/>
  <c r="AC7" i="3"/>
  <c r="G29" i="3"/>
  <c r="R4" i="3"/>
  <c r="W5" i="3"/>
  <c r="X4" i="3"/>
  <c r="F30" i="3"/>
  <c r="H24" i="3"/>
  <c r="G24" i="3"/>
  <c r="D25" i="3"/>
  <c r="U6" i="3"/>
  <c r="H25" i="3"/>
  <c r="G25" i="3"/>
  <c r="I25" i="3"/>
  <c r="F31" i="3"/>
  <c r="D34" i="3"/>
  <c r="I34" i="3"/>
  <c r="G34" i="3"/>
  <c r="H34" i="3"/>
  <c r="I33" i="3"/>
  <c r="G33" i="3"/>
  <c r="H33" i="3"/>
  <c r="D33" i="3"/>
  <c r="W6" i="3"/>
  <c r="Y4" i="3"/>
  <c r="S4" i="3"/>
  <c r="S5" i="3"/>
  <c r="BK64" i="1"/>
  <c r="BJ60" i="2"/>
  <c r="AW63" i="1"/>
  <c r="AV59" i="2"/>
  <c r="BI63" i="1"/>
  <c r="BH59" i="2"/>
  <c r="AZ64" i="1"/>
  <c r="AY60" i="2"/>
  <c r="BK62" i="1"/>
  <c r="BJ58" i="2"/>
  <c r="BH62" i="1"/>
  <c r="BG58" i="2"/>
  <c r="BF64" i="1"/>
  <c r="BE60" i="2"/>
  <c r="BH63" i="1"/>
  <c r="BG59" i="2"/>
  <c r="BC64" i="1"/>
  <c r="BB60" i="2"/>
  <c r="M63" i="1"/>
  <c r="BK65" i="1"/>
  <c r="BJ61" i="2"/>
  <c r="AW64" i="1"/>
  <c r="AV60" i="2"/>
  <c r="M65" i="1"/>
  <c r="BF63" i="1"/>
  <c r="BE59" i="2"/>
  <c r="AW65" i="1"/>
  <c r="AV61" i="2"/>
  <c r="AT64" i="1"/>
  <c r="AS60" i="2"/>
  <c r="M64" i="1"/>
  <c r="K65" i="1"/>
  <c r="J61" i="2"/>
  <c r="BI65" i="1"/>
  <c r="BH61" i="2"/>
  <c r="BI64" i="1"/>
  <c r="BH60" i="2"/>
  <c r="K61" i="1"/>
  <c r="J57" i="2"/>
  <c r="AT62" i="1"/>
  <c r="AS58" i="2"/>
  <c r="M62" i="1"/>
  <c r="AW62" i="1"/>
  <c r="AV58" i="2"/>
  <c r="K64" i="1"/>
  <c r="J60" i="2"/>
  <c r="BN64" i="1"/>
  <c r="BM60" i="2"/>
  <c r="AZ62" i="1"/>
  <c r="AY58" i="2"/>
  <c r="BF62" i="1"/>
  <c r="BE58" i="2"/>
  <c r="BH65" i="1"/>
  <c r="BG61" i="2"/>
  <c r="AZ65" i="1"/>
  <c r="AY61" i="2"/>
  <c r="K62" i="1"/>
  <c r="J58" i="2"/>
  <c r="BC62" i="1"/>
  <c r="BB58" i="2"/>
  <c r="BK63" i="1"/>
  <c r="BJ59" i="2"/>
  <c r="BC65" i="1"/>
  <c r="BB61" i="2"/>
  <c r="AT63" i="1"/>
  <c r="AS59" i="2"/>
  <c r="BH64" i="1"/>
  <c r="BG60" i="2"/>
  <c r="BF65" i="1"/>
  <c r="BE61" i="2"/>
  <c r="BN65" i="1"/>
  <c r="BM61" i="2"/>
  <c r="BI62" i="1"/>
  <c r="BH58" i="2"/>
  <c r="K63" i="1"/>
  <c r="J59" i="2"/>
  <c r="BN63" i="1"/>
  <c r="BM59" i="2"/>
  <c r="BN62" i="1"/>
  <c r="BM58" i="2"/>
  <c r="AZ63" i="1"/>
  <c r="AY59" i="2"/>
  <c r="BC63" i="1"/>
  <c r="BB59" i="2"/>
  <c r="AT65" i="1"/>
  <c r="AS61" i="2"/>
  <c r="I40" i="3"/>
  <c r="D40" i="3"/>
  <c r="G40" i="3"/>
  <c r="F46" i="3"/>
  <c r="G46" i="3"/>
  <c r="H40" i="3"/>
  <c r="W17" i="3"/>
  <c r="AA13" i="3"/>
  <c r="U13" i="3"/>
  <c r="AH41" i="1"/>
  <c r="L45" i="2"/>
  <c r="AG37" i="2"/>
  <c r="E44" i="3"/>
  <c r="H38" i="3"/>
  <c r="G38" i="3"/>
  <c r="D43" i="3"/>
  <c r="F42" i="3"/>
  <c r="G36" i="3"/>
  <c r="H36" i="3"/>
  <c r="D36" i="3"/>
  <c r="I36" i="3"/>
  <c r="T13" i="3"/>
  <c r="W16" i="3"/>
  <c r="Z13" i="3"/>
  <c r="S13" i="3"/>
  <c r="W15" i="3"/>
  <c r="Y13" i="3"/>
  <c r="G39" i="3"/>
  <c r="F45" i="3"/>
  <c r="D39" i="3"/>
  <c r="I39" i="3"/>
  <c r="H39" i="3"/>
  <c r="L46" i="2"/>
  <c r="AJ37" i="2"/>
  <c r="AK41" i="1"/>
  <c r="AK49" i="1"/>
  <c r="AJ45" i="2"/>
  <c r="J15" i="3"/>
  <c r="D35" i="3"/>
  <c r="I35" i="3"/>
  <c r="F41" i="3"/>
  <c r="D41" i="3"/>
  <c r="H35" i="3"/>
  <c r="G35" i="3"/>
  <c r="I73" i="1"/>
  <c r="H74" i="2"/>
  <c r="AH50" i="1"/>
  <c r="AG46" i="2"/>
  <c r="I81" i="1"/>
  <c r="H82" i="2"/>
  <c r="R6" i="3"/>
  <c r="AD6" i="3"/>
  <c r="AE6" i="3"/>
  <c r="AG6" i="3"/>
  <c r="AE77" i="1"/>
  <c r="AD78" i="2"/>
  <c r="H41" i="3"/>
  <c r="I85" i="1"/>
  <c r="H86" i="2"/>
  <c r="L48" i="2"/>
  <c r="AP37" i="2"/>
  <c r="AN41" i="1"/>
  <c r="L47" i="2"/>
  <c r="AM37" i="2"/>
  <c r="Y5" i="3"/>
  <c r="U5" i="3"/>
  <c r="AQ50" i="1"/>
  <c r="AP46" i="2"/>
  <c r="G30" i="3"/>
  <c r="I30" i="3"/>
  <c r="R7" i="3"/>
  <c r="X7" i="3"/>
  <c r="H30" i="3"/>
  <c r="D30" i="3"/>
  <c r="AE85" i="1"/>
  <c r="AD86" i="2"/>
  <c r="AQ49" i="1"/>
  <c r="AP45" i="2"/>
  <c r="D46" i="3"/>
  <c r="U7" i="3"/>
  <c r="AD8" i="3"/>
  <c r="AE8" i="3"/>
  <c r="AG8" i="3"/>
  <c r="T14" i="3"/>
  <c r="AQ51" i="1"/>
  <c r="AP47" i="2"/>
  <c r="D31" i="3"/>
  <c r="AN52" i="1"/>
  <c r="AM48" i="2"/>
  <c r="G31" i="3"/>
  <c r="H31" i="3"/>
  <c r="I31" i="3"/>
  <c r="T6" i="3"/>
  <c r="S7" i="3"/>
  <c r="S8" i="3"/>
  <c r="Y8" i="3"/>
  <c r="AD5" i="3"/>
  <c r="X6" i="3"/>
  <c r="AD7" i="3"/>
  <c r="AE7" i="3"/>
  <c r="AG7" i="3"/>
  <c r="L60" i="2"/>
  <c r="AM50" i="2"/>
  <c r="AN54" i="1"/>
  <c r="AK54" i="1"/>
  <c r="L59" i="2"/>
  <c r="AJ50" i="2"/>
  <c r="AK51" i="1"/>
  <c r="AJ47" i="2"/>
  <c r="AK52" i="1"/>
  <c r="AJ48" i="2"/>
  <c r="U14" i="3"/>
  <c r="S14" i="3"/>
  <c r="AC15" i="3"/>
  <c r="AE81" i="1"/>
  <c r="AD82" i="2"/>
  <c r="H46" i="3"/>
  <c r="H44" i="3"/>
  <c r="I44" i="3"/>
  <c r="D44" i="3"/>
  <c r="G44" i="3"/>
  <c r="G45" i="3"/>
  <c r="H45" i="3"/>
  <c r="I45" i="3"/>
  <c r="D45" i="3"/>
  <c r="U16" i="3"/>
  <c r="AE73" i="1"/>
  <c r="AD74" i="2"/>
  <c r="I41" i="3"/>
  <c r="R15" i="3"/>
  <c r="X15" i="3"/>
  <c r="L58" i="2"/>
  <c r="AG50" i="2"/>
  <c r="AH54" i="1"/>
  <c r="I46" i="3"/>
  <c r="D42" i="3"/>
  <c r="R17" i="3"/>
  <c r="G42" i="3"/>
  <c r="I42" i="3"/>
  <c r="H42" i="3"/>
  <c r="I77" i="1"/>
  <c r="H78" i="2"/>
  <c r="G41" i="3"/>
  <c r="AQ54" i="1"/>
  <c r="AQ62" i="1"/>
  <c r="AP58" i="2"/>
  <c r="L61" i="2"/>
  <c r="AP50" i="2"/>
  <c r="AH52" i="1"/>
  <c r="AG48" i="2"/>
  <c r="R8" i="3"/>
  <c r="X8" i="3"/>
  <c r="AH8" i="3"/>
  <c r="AN49" i="1"/>
  <c r="AM45" i="2"/>
  <c r="AN50" i="1"/>
  <c r="AM46" i="2"/>
  <c r="AH51" i="1"/>
  <c r="AG47" i="2"/>
  <c r="Y7" i="3"/>
  <c r="X17" i="3"/>
  <c r="AK64" i="1"/>
  <c r="AJ60" i="2"/>
  <c r="AN65" i="1"/>
  <c r="AM61" i="2"/>
  <c r="AK62" i="1"/>
  <c r="AJ58" i="2"/>
  <c r="Z5" i="3"/>
  <c r="AA6" i="3"/>
  <c r="Z6" i="3"/>
  <c r="AH6" i="3"/>
  <c r="AH64" i="1"/>
  <c r="AG60" i="2"/>
  <c r="AH63" i="1"/>
  <c r="AG59" i="2"/>
  <c r="AE5" i="3"/>
  <c r="AG5" i="3"/>
  <c r="AH5" i="3"/>
  <c r="AK4" i="3"/>
  <c r="AQ4" i="3"/>
  <c r="AD9" i="3"/>
  <c r="T8" i="3"/>
  <c r="Z8" i="3"/>
  <c r="T15" i="3"/>
  <c r="U15" i="3"/>
  <c r="S16" i="3"/>
  <c r="AQ64" i="1"/>
  <c r="AP60" i="2"/>
  <c r="AA14" i="3"/>
  <c r="S17" i="3"/>
  <c r="AQ63" i="1"/>
  <c r="AP59" i="2"/>
  <c r="AK65" i="1"/>
  <c r="AJ61" i="2"/>
  <c r="T17" i="3"/>
  <c r="Z17" i="3"/>
  <c r="AN62" i="1"/>
  <c r="AM58" i="2"/>
  <c r="AN63" i="1"/>
  <c r="AM59" i="2"/>
  <c r="AH65" i="1"/>
  <c r="AG61" i="2"/>
  <c r="AD15" i="3"/>
  <c r="AE15" i="3"/>
  <c r="AG15" i="3"/>
  <c r="AD16" i="3"/>
  <c r="AE16" i="3"/>
  <c r="AG16" i="3"/>
  <c r="AD14" i="3"/>
  <c r="AD17" i="3"/>
  <c r="AE17" i="3"/>
  <c r="AG17" i="3"/>
  <c r="AH17" i="3"/>
  <c r="R16" i="3"/>
  <c r="Y14" i="3"/>
  <c r="AA5" i="3"/>
  <c r="AA7" i="3"/>
  <c r="AH7" i="3"/>
  <c r="AT5" i="3"/>
  <c r="AS8" i="3"/>
  <c r="AS7" i="3"/>
  <c r="AT7" i="3"/>
  <c r="AR7" i="3"/>
  <c r="AR5" i="3"/>
  <c r="AS6" i="3"/>
  <c r="AT6" i="3"/>
  <c r="AV4" i="3"/>
  <c r="AS5" i="3"/>
  <c r="AT8" i="3"/>
  <c r="AR6" i="3"/>
  <c r="AR8" i="3"/>
  <c r="AI5" i="3"/>
  <c r="AO5" i="3"/>
  <c r="AI6" i="3"/>
  <c r="AI8" i="3"/>
  <c r="AO7" i="3"/>
  <c r="AI7" i="3"/>
  <c r="AO6" i="3"/>
  <c r="AO8" i="3"/>
  <c r="Y16" i="3"/>
  <c r="Z15" i="3"/>
  <c r="AH15" i="3"/>
  <c r="Y17" i="3"/>
  <c r="AA15" i="3"/>
  <c r="X16" i="3"/>
  <c r="Z14" i="3"/>
  <c r="AE14" i="3"/>
  <c r="AG14" i="3"/>
  <c r="AH14" i="3"/>
  <c r="AK13" i="3"/>
  <c r="AD18" i="3"/>
  <c r="AA16" i="3"/>
  <c r="AH16" i="3"/>
  <c r="K7" i="3"/>
  <c r="K8" i="3"/>
  <c r="K6" i="3"/>
  <c r="K5" i="3"/>
  <c r="AY8" i="3"/>
  <c r="AN8" i="3"/>
  <c r="AW5" i="3"/>
  <c r="AL5" i="3"/>
  <c r="AW6" i="3"/>
  <c r="AL6" i="3"/>
  <c r="AX6" i="3"/>
  <c r="AM6" i="3"/>
  <c r="AY7" i="3"/>
  <c r="AN7" i="3"/>
  <c r="AX7" i="3"/>
  <c r="AM7" i="3"/>
  <c r="AY5" i="3"/>
  <c r="AN5" i="3"/>
  <c r="AW8" i="3"/>
  <c r="AL8" i="3"/>
  <c r="AX8" i="3"/>
  <c r="AM8" i="3"/>
  <c r="AX5" i="3"/>
  <c r="AM5" i="3"/>
  <c r="AW7" i="3"/>
  <c r="AL7" i="3"/>
  <c r="AY6" i="3"/>
  <c r="AN6" i="3"/>
  <c r="AI14" i="3"/>
  <c r="AO17" i="3"/>
  <c r="AI16" i="3"/>
  <c r="AO16" i="3"/>
  <c r="AI15" i="3"/>
  <c r="AO14" i="3"/>
  <c r="AI17" i="3"/>
  <c r="AO15" i="3"/>
  <c r="AQ13" i="3"/>
  <c r="E8" i="3"/>
  <c r="D8" i="3"/>
  <c r="E7" i="3"/>
  <c r="D7" i="3"/>
  <c r="K14" i="3"/>
  <c r="E5" i="3"/>
  <c r="E6" i="3"/>
  <c r="D6" i="3"/>
  <c r="K16" i="3"/>
  <c r="K17" i="3"/>
  <c r="AT14" i="3"/>
  <c r="AR14" i="3"/>
  <c r="AT15" i="3"/>
  <c r="AT17" i="3"/>
  <c r="AR17" i="3"/>
  <c r="AR16" i="3"/>
  <c r="AS14" i="3"/>
  <c r="AT16" i="3"/>
  <c r="AS16" i="3"/>
  <c r="AV13" i="3"/>
  <c r="AS17" i="3"/>
  <c r="AR15" i="3"/>
  <c r="AS15" i="3"/>
  <c r="K15" i="3"/>
  <c r="E17" i="3"/>
  <c r="D17" i="3"/>
  <c r="E16" i="3"/>
  <c r="D16" i="3"/>
  <c r="E10" i="3"/>
  <c r="E9" i="3"/>
  <c r="E11" i="3"/>
  <c r="E12" i="3"/>
  <c r="D5" i="3"/>
  <c r="E15" i="3"/>
  <c r="D15" i="3"/>
  <c r="AY17" i="3"/>
  <c r="AN17" i="3"/>
  <c r="AY16" i="3"/>
  <c r="AN16" i="3"/>
  <c r="AW16" i="3"/>
  <c r="AL16" i="3"/>
  <c r="AX14" i="3"/>
  <c r="AM14" i="3"/>
  <c r="AX17" i="3"/>
  <c r="AM17" i="3"/>
  <c r="AY14" i="3"/>
  <c r="AN14" i="3"/>
  <c r="AW14" i="3"/>
  <c r="AL14" i="3"/>
  <c r="AW17" i="3"/>
  <c r="AL17" i="3"/>
  <c r="AX16" i="3"/>
  <c r="AM16" i="3"/>
  <c r="AW15" i="3"/>
  <c r="AL15" i="3"/>
  <c r="AX15" i="3"/>
  <c r="AM15" i="3"/>
  <c r="AY15" i="3"/>
  <c r="AN15" i="3"/>
  <c r="E14" i="3"/>
  <c r="C5" i="3"/>
  <c r="C8" i="3"/>
  <c r="C7" i="3"/>
  <c r="C6" i="3"/>
  <c r="E18" i="3"/>
  <c r="D14" i="3"/>
  <c r="E19" i="3"/>
  <c r="E21" i="3"/>
  <c r="E20" i="3"/>
  <c r="C14" i="3"/>
  <c r="C16" i="3"/>
  <c r="C15" i="3"/>
  <c r="C1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JW</author>
  </authors>
  <commentList>
    <comment ref="C48" authorId="0" shapeId="0" xr:uid="{00000000-0006-0000-0000-000001000000}">
      <text>
        <r>
          <rPr>
            <sz val="9"/>
            <color indexed="81"/>
            <rFont val="Arial"/>
            <family val="2"/>
          </rPr>
          <t>z.B.: n.N.  (für nach 9 Meter schießen)
n.E.  (nach 11 Meter schießen)</t>
        </r>
      </text>
    </comment>
    <comment ref="C61" authorId="0" shapeId="0" xr:uid="{00000000-0006-0000-0000-000002000000}">
      <text>
        <r>
          <rPr>
            <sz val="9"/>
            <color indexed="81"/>
            <rFont val="Arial"/>
            <family val="2"/>
          </rPr>
          <t>z.B.: n.N.  (für nach 9 Meter schießen)
n.E.  (nach 11 Meter schießen)</t>
        </r>
      </text>
    </comment>
  </commentList>
</comments>
</file>

<file path=xl/sharedStrings.xml><?xml version="1.0" encoding="utf-8"?>
<sst xmlns="http://schemas.openxmlformats.org/spreadsheetml/2006/main" count="292" uniqueCount="88">
  <si>
    <t>BSA Unterelbe</t>
  </si>
  <si>
    <t>Herbert-Kuhr-Turnier 2023</t>
  </si>
  <si>
    <t>Vereinslogo</t>
  </si>
  <si>
    <t>Fußballturnier für - 2 X 4 - Mannschaften</t>
  </si>
  <si>
    <t>Vorrunde</t>
  </si>
  <si>
    <t>Uhrzeit:</t>
  </si>
  <si>
    <t>Uhr</t>
  </si>
  <si>
    <t>Spielzeit:</t>
  </si>
  <si>
    <t>x</t>
  </si>
  <si>
    <t>Wechselzeit:</t>
  </si>
  <si>
    <t>Endrunde</t>
  </si>
  <si>
    <t>Teilnehmende Mannschaften</t>
  </si>
  <si>
    <t>Gruppe A</t>
  </si>
  <si>
    <t>Gruppe B</t>
  </si>
  <si>
    <t>n. 9m</t>
  </si>
  <si>
    <t>BSA Walddörfer</t>
  </si>
  <si>
    <t>BSA Harburg</t>
  </si>
  <si>
    <t>n. 11m</t>
  </si>
  <si>
    <t>BSA Alster</t>
  </si>
  <si>
    <t>BSA Ost</t>
  </si>
  <si>
    <t>n. V.</t>
  </si>
  <si>
    <t>BSA Bergedorf</t>
  </si>
  <si>
    <t>BSA Nord</t>
  </si>
  <si>
    <t>BSA Pinneberg</t>
  </si>
  <si>
    <t>Spielplan Vorrunde</t>
  </si>
  <si>
    <t>Nr.</t>
  </si>
  <si>
    <t>Grp.</t>
  </si>
  <si>
    <t>Uhrzeit</t>
  </si>
  <si>
    <t>Spielpaarung</t>
  </si>
  <si>
    <t>Ergebnis</t>
  </si>
  <si>
    <t>A</t>
  </si>
  <si>
    <t>-</t>
  </si>
  <si>
    <t>B</t>
  </si>
  <si>
    <t>Tabellen Vorrunde</t>
  </si>
  <si>
    <t>Korrektur</t>
  </si>
  <si>
    <t>Grund</t>
  </si>
  <si>
    <t>Platz</t>
  </si>
  <si>
    <t>Sp.</t>
  </si>
  <si>
    <t>g</t>
  </si>
  <si>
    <t>u</t>
  </si>
  <si>
    <t>v</t>
  </si>
  <si>
    <t>Tore</t>
  </si>
  <si>
    <t>Diff.</t>
  </si>
  <si>
    <t>Pkt.</t>
  </si>
  <si>
    <t>1. Halbfinale</t>
  </si>
  <si>
    <t>1. Gruppe A</t>
  </si>
  <si>
    <t>2. Gruppe B</t>
  </si>
  <si>
    <t>2. Halbfinale</t>
  </si>
  <si>
    <t>1. Gruppe B</t>
  </si>
  <si>
    <t>2. Gruppe A</t>
  </si>
  <si>
    <t>Spiel um Platz 7</t>
  </si>
  <si>
    <t>4. Gruppe A</t>
  </si>
  <si>
    <t>4. Gruppe B</t>
  </si>
  <si>
    <t>Spiel um Platz 5</t>
  </si>
  <si>
    <t>3. Gruppe A</t>
  </si>
  <si>
    <t>3. Gruppe B</t>
  </si>
  <si>
    <t>Spiel um Platz 3</t>
  </si>
  <si>
    <t>Verlierer 1. Halbfinale</t>
  </si>
  <si>
    <t>Verlierer 2. Halbfinale</t>
  </si>
  <si>
    <t>Endspiel</t>
  </si>
  <si>
    <t>Sieger 1. Halbfinale</t>
  </si>
  <si>
    <t>Sieger 2. Halbfinale</t>
  </si>
  <si>
    <t>Platzierungen</t>
  </si>
  <si>
    <t>1.</t>
  </si>
  <si>
    <t>2.</t>
  </si>
  <si>
    <t>3.</t>
  </si>
  <si>
    <t>4.</t>
  </si>
  <si>
    <t>5.</t>
  </si>
  <si>
    <t>6.</t>
  </si>
  <si>
    <t>7.</t>
  </si>
  <si>
    <t>8.</t>
  </si>
  <si>
    <t>Der Rang jedes Teams jeder Gruppe wird wie folgt ermittelt:</t>
  </si>
  <si>
    <r>
      <t xml:space="preserve">a) </t>
    </r>
    <r>
      <rPr>
        <sz val="10"/>
        <color indexed="8"/>
        <rFont val="Arial"/>
      </rPr>
      <t>Anzahl Punkte aus allen Gruppenspielen</t>
    </r>
  </si>
  <si>
    <r>
      <t xml:space="preserve">b) </t>
    </r>
    <r>
      <rPr>
        <sz val="10"/>
        <color indexed="8"/>
        <rFont val="Arial"/>
      </rPr>
      <t>Tordifferenz aus allen Gruppenspielen</t>
    </r>
  </si>
  <si>
    <r>
      <t xml:space="preserve">c) </t>
    </r>
    <r>
      <rPr>
        <sz val="10"/>
        <color indexed="8"/>
        <rFont val="Arial"/>
      </rPr>
      <t>Anzahl der in allen Gruppenspielen erzielten Tore</t>
    </r>
  </si>
  <si>
    <t>Wenn zwei oder mehr Teams aufgrund der erwähnten drei Kriterien gleich abschneiden, 
wird ihre Platzierung gemäß folgenden Kriterien ermittelt:</t>
  </si>
  <si>
    <r>
      <t>d)</t>
    </r>
    <r>
      <rPr>
        <sz val="10"/>
        <color indexed="8"/>
        <rFont val="Arial"/>
      </rPr>
      <t xml:space="preserve"> Anzahl Punkte aus den Direktbegegnungen der punkt- und torgleichen Teams</t>
    </r>
  </si>
  <si>
    <r>
      <t>e)</t>
    </r>
    <r>
      <rPr>
        <sz val="10"/>
        <color indexed="8"/>
        <rFont val="Arial"/>
      </rPr>
      <t xml:space="preserve"> Tordifferenz aus den Direktbegegnungen der punkt- und torgleichen Teams</t>
    </r>
  </si>
  <si>
    <r>
      <t>f)</t>
    </r>
    <r>
      <rPr>
        <sz val="10"/>
        <color indexed="8"/>
        <rFont val="Arial"/>
      </rPr>
      <t xml:space="preserve"> Anzahl der in den Direktbegegnungen der punkt- und torgleichen Teams erzielten Tore</t>
    </r>
  </si>
  <si>
    <r>
      <t>g)</t>
    </r>
    <r>
      <rPr>
        <sz val="10"/>
        <color indexed="8"/>
        <rFont val="Arial"/>
      </rPr>
      <t xml:space="preserve"> Losentscheid durch die Turnierleitung</t>
    </r>
  </si>
  <si>
    <t>Abschlusstabellen Vorrunde</t>
  </si>
  <si>
    <t>+</t>
  </si>
  <si>
    <t>Punkte</t>
  </si>
  <si>
    <t>diff.</t>
  </si>
  <si>
    <t>Spiele</t>
  </si>
  <si>
    <t>s</t>
  </si>
  <si>
    <t>Gleichstand liegt vor</t>
  </si>
  <si>
    <t>Tore 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</si>
</sst>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h:mm;@"/>
    <numFmt numFmtId="165" formatCode="0_ ;[Red]\-0\ "/>
    <numFmt numFmtId="166" formatCode="0&quot;.&quot;"/>
    <numFmt numFmtId="167" formatCode="0\ &quot;:&quot;"/>
    <numFmt numFmtId="168" formatCode=";;;"/>
    <numFmt numFmtId="169" formatCode="0\ &quot;min&quot;"/>
    <numFmt numFmtId="170" formatCode="0;;\ &quot;min&quot;"/>
    <numFmt numFmtId="171" formatCode="&quot;Am&quot;\ dddd\,\ dd/\ mmmm\ yyyy"/>
    <numFmt numFmtId="172" formatCode="[=0]&quot;&quot;;0\ &quot;min&quot;"/>
    <numFmt numFmtId="173" formatCode="0.0"/>
    <numFmt numFmtId="174" formatCode="0.00000"/>
  </numFmts>
  <fonts count="45">
    <font>
      <sz val="10"/>
      <name val="Arial"/>
    </font>
    <font>
      <sz val="10"/>
      <name val="Arial"/>
    </font>
    <font>
      <sz val="8"/>
      <name val="Arial"/>
    </font>
    <font>
      <sz val="10"/>
      <color indexed="10"/>
      <name val="Arial"/>
    </font>
    <font>
      <sz val="10"/>
      <color indexed="9"/>
      <name val="Arial"/>
    </font>
    <font>
      <sz val="22"/>
      <name val="Comic Sans MS"/>
      <family val="4"/>
    </font>
    <font>
      <sz val="18"/>
      <name val="Comic Sans MS"/>
      <family val="4"/>
    </font>
    <font>
      <sz val="18"/>
      <color indexed="10"/>
      <name val="Comic Sans MS"/>
      <family val="4"/>
    </font>
    <font>
      <sz val="18"/>
      <color indexed="9"/>
      <name val="Comic Sans MS"/>
      <family val="4"/>
    </font>
    <font>
      <b/>
      <sz val="12"/>
      <name val="Arial"/>
      <family val="2"/>
    </font>
    <font>
      <sz val="12"/>
      <name val="Arial"/>
    </font>
    <font>
      <sz val="12"/>
      <color indexed="10"/>
      <name val="Arial"/>
    </font>
    <font>
      <sz val="12"/>
      <color indexed="9"/>
      <name val="Arial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1"/>
      <color indexed="9"/>
      <name val="Arial"/>
      <family val="2"/>
    </font>
    <font>
      <b/>
      <sz val="11"/>
      <name val="Arial"/>
    </font>
    <font>
      <sz val="11"/>
      <name val="Arial"/>
    </font>
    <font>
      <sz val="11"/>
      <color indexed="10"/>
      <name val="Arial"/>
    </font>
    <font>
      <sz val="11"/>
      <color indexed="9"/>
      <name val="Arial"/>
    </font>
    <font>
      <b/>
      <sz val="11"/>
      <color indexed="8"/>
      <name val="Arial"/>
    </font>
    <font>
      <b/>
      <sz val="11"/>
      <color indexed="9"/>
      <name val="Arial"/>
    </font>
    <font>
      <b/>
      <sz val="11"/>
      <color indexed="10"/>
      <name val="Arial"/>
    </font>
    <font>
      <b/>
      <u/>
      <sz val="11"/>
      <name val="Arial"/>
    </font>
    <font>
      <sz val="12"/>
      <name val="Arial"/>
      <family val="2"/>
    </font>
    <font>
      <sz val="11"/>
      <color indexed="23"/>
      <name val="Arial"/>
    </font>
    <font>
      <sz val="11"/>
      <color indexed="63"/>
      <name val="Arial"/>
    </font>
    <font>
      <b/>
      <sz val="14"/>
      <name val="Arial"/>
      <family val="2"/>
    </font>
    <font>
      <sz val="10"/>
      <color indexed="8"/>
      <name val="Arial"/>
    </font>
    <font>
      <sz val="9"/>
      <color indexed="8"/>
      <name val="Arial"/>
    </font>
    <font>
      <b/>
      <sz val="11"/>
      <color indexed="8"/>
      <name val="Arial"/>
      <family val="2"/>
    </font>
    <font>
      <sz val="9"/>
      <color indexed="81"/>
      <name val="Arial"/>
      <family val="2"/>
    </font>
    <font>
      <sz val="11"/>
      <color indexed="22"/>
      <name val="Comic Sans MS"/>
      <family val="4"/>
    </font>
    <font>
      <b/>
      <u/>
      <sz val="12"/>
      <name val="Arial"/>
    </font>
    <font>
      <b/>
      <sz val="12"/>
      <name val="Arial"/>
    </font>
    <font>
      <sz val="12"/>
      <color indexed="23"/>
      <name val="Arial"/>
    </font>
    <font>
      <b/>
      <sz val="12"/>
      <color indexed="8"/>
      <name val="Arial"/>
      <family val="2"/>
    </font>
    <font>
      <sz val="12"/>
      <color indexed="63"/>
      <name val="Arial"/>
    </font>
    <font>
      <b/>
      <sz val="12"/>
      <color indexed="10"/>
      <name val="Arial"/>
      <family val="2"/>
    </font>
    <font>
      <b/>
      <sz val="12"/>
      <color indexed="9"/>
      <name val="Arial"/>
      <family val="2"/>
    </font>
    <font>
      <b/>
      <sz val="14"/>
      <color indexed="8"/>
      <name val="Arial"/>
    </font>
    <font>
      <b/>
      <sz val="10"/>
      <name val="Arial"/>
      <family val="2"/>
    </font>
    <font>
      <b/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4" fillId="2" borderId="0"/>
  </cellStyleXfs>
  <cellXfs count="561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171" fontId="13" fillId="0" borderId="0" xfId="0" applyNumberFormat="1" applyFont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20" fillId="0" borderId="0" xfId="0" applyFont="1" applyAlignment="1" applyProtection="1">
      <alignment vertical="center"/>
      <protection hidden="1"/>
    </xf>
    <xf numFmtId="170" fontId="16" fillId="0" borderId="0" xfId="0" applyNumberFormat="1" applyFont="1" applyAlignment="1" applyProtection="1">
      <alignment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horizontal="left" vertical="center"/>
      <protection hidden="1"/>
    </xf>
    <xf numFmtId="0" fontId="28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right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right" vertical="center"/>
      <protection hidden="1"/>
    </xf>
    <xf numFmtId="0" fontId="30" fillId="0" borderId="0" xfId="0" applyFont="1" applyAlignment="1" applyProtection="1">
      <alignment vertical="center"/>
      <protection hidden="1"/>
    </xf>
    <xf numFmtId="170" fontId="14" fillId="0" borderId="0" xfId="0" applyNumberFormat="1" applyFont="1" applyAlignment="1" applyProtection="1">
      <alignment vertical="center"/>
      <protection hidden="1"/>
    </xf>
    <xf numFmtId="170" fontId="15" fillId="0" borderId="0" xfId="0" applyNumberFormat="1" applyFont="1" applyAlignment="1" applyProtection="1">
      <alignment vertical="center"/>
      <protection hidden="1"/>
    </xf>
    <xf numFmtId="20" fontId="13" fillId="0" borderId="0" xfId="0" applyNumberFormat="1" applyFont="1" applyAlignment="1" applyProtection="1">
      <alignment horizontal="center" vertical="center"/>
      <protection hidden="1"/>
    </xf>
    <xf numFmtId="169" fontId="13" fillId="0" borderId="0" xfId="0" applyNumberFormat="1" applyFont="1" applyAlignment="1" applyProtection="1">
      <alignment horizontal="left" vertical="center"/>
      <protection hidden="1"/>
    </xf>
    <xf numFmtId="169" fontId="13" fillId="0" borderId="0" xfId="0" applyNumberFormat="1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vertical="center"/>
      <protection hidden="1"/>
    </xf>
    <xf numFmtId="168" fontId="10" fillId="0" borderId="0" xfId="0" applyNumberFormat="1" applyFont="1" applyAlignment="1" applyProtection="1">
      <alignment vertical="center"/>
      <protection hidden="1"/>
    </xf>
    <xf numFmtId="0" fontId="9" fillId="0" borderId="1" xfId="0" applyFont="1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9" fillId="0" borderId="2" xfId="0" applyFont="1" applyBorder="1" applyAlignment="1" applyProtection="1">
      <alignment horizontal="center" vertical="center" shrinkToFit="1"/>
      <protection hidden="1"/>
    </xf>
    <xf numFmtId="0" fontId="24" fillId="0" borderId="1" xfId="0" applyFont="1" applyBorder="1" applyAlignment="1" applyProtection="1">
      <alignment vertical="center"/>
      <protection hidden="1"/>
    </xf>
    <xf numFmtId="0" fontId="10" fillId="0" borderId="1" xfId="0" applyFont="1" applyBorder="1" applyAlignment="1" applyProtection="1">
      <alignment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34" fillId="0" borderId="0" xfId="0" applyFont="1" applyAlignment="1" applyProtection="1">
      <alignment horizontal="center" vertical="center"/>
      <protection hidden="1"/>
    </xf>
    <xf numFmtId="165" fontId="10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9" fillId="0" borderId="3" xfId="0" applyFont="1" applyBorder="1" applyAlignment="1" applyProtection="1">
      <alignment horizontal="center" vertical="center" shrinkToFit="1"/>
      <protection hidden="1"/>
    </xf>
    <xf numFmtId="0" fontId="35" fillId="0" borderId="0" xfId="0" applyFont="1" applyAlignment="1" applyProtection="1">
      <alignment horizontal="center" vertical="center"/>
      <protection hidden="1"/>
    </xf>
    <xf numFmtId="0" fontId="9" fillId="0" borderId="4" xfId="0" applyFont="1" applyBorder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166" fontId="24" fillId="0" borderId="0" xfId="0" applyNumberFormat="1" applyFont="1" applyAlignment="1" applyProtection="1">
      <alignment horizontal="center" vertical="center" shrinkToFit="1"/>
      <protection hidden="1"/>
    </xf>
    <xf numFmtId="0" fontId="24" fillId="0" borderId="0" xfId="0" applyFont="1" applyAlignment="1" applyProtection="1">
      <alignment horizontal="left" vertical="center" shrinkToFit="1"/>
      <protection hidden="1"/>
    </xf>
    <xf numFmtId="0" fontId="24" fillId="0" borderId="0" xfId="0" applyFont="1" applyAlignment="1" applyProtection="1">
      <alignment horizontal="center" vertical="center" shrinkToFit="1"/>
      <protection hidden="1"/>
    </xf>
    <xf numFmtId="1" fontId="24" fillId="0" borderId="0" xfId="0" applyNumberFormat="1" applyFont="1" applyAlignment="1" applyProtection="1">
      <alignment horizontal="center" vertical="center" shrinkToFit="1"/>
      <protection hidden="1"/>
    </xf>
    <xf numFmtId="166" fontId="10" fillId="0" borderId="0" xfId="0" applyNumberFormat="1" applyFont="1" applyAlignment="1" applyProtection="1">
      <alignment horizontal="center" vertical="center" shrinkToFit="1"/>
      <protection hidden="1"/>
    </xf>
    <xf numFmtId="0" fontId="10" fillId="0" borderId="0" xfId="0" applyFont="1" applyAlignment="1" applyProtection="1">
      <alignment horizontal="left" vertical="center" shrinkToFit="1"/>
      <protection hidden="1"/>
    </xf>
    <xf numFmtId="0" fontId="10" fillId="0" borderId="0" xfId="0" applyFont="1" applyAlignment="1" applyProtection="1">
      <alignment horizontal="center" vertical="center" shrinkToFit="1"/>
      <protection hidden="1"/>
    </xf>
    <xf numFmtId="1" fontId="10" fillId="0" borderId="0" xfId="0" applyNumberFormat="1" applyFont="1" applyAlignment="1" applyProtection="1">
      <alignment horizontal="center" vertical="center" shrinkToFit="1"/>
      <protection hidden="1"/>
    </xf>
    <xf numFmtId="0" fontId="10" fillId="0" borderId="0" xfId="0" applyFont="1" applyAlignment="1" applyProtection="1">
      <alignment vertical="center" shrinkToFit="1"/>
      <protection hidden="1"/>
    </xf>
    <xf numFmtId="0" fontId="34" fillId="0" borderId="0" xfId="0" applyFont="1" applyAlignment="1" applyProtection="1">
      <alignment vertical="center"/>
      <protection hidden="1"/>
    </xf>
    <xf numFmtId="171" fontId="9" fillId="0" borderId="0" xfId="0" applyNumberFormat="1" applyFont="1" applyAlignment="1" applyProtection="1">
      <alignment vertical="center"/>
      <protection hidden="1"/>
    </xf>
    <xf numFmtId="0" fontId="38" fillId="0" borderId="0" xfId="0" applyFont="1" applyAlignment="1" applyProtection="1">
      <alignment vertical="center"/>
      <protection hidden="1"/>
    </xf>
    <xf numFmtId="0" fontId="3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36" fillId="0" borderId="0" xfId="0" applyFont="1" applyAlignment="1" applyProtection="1">
      <alignment vertical="center"/>
      <protection hidden="1"/>
    </xf>
    <xf numFmtId="170" fontId="38" fillId="0" borderId="0" xfId="0" applyNumberFormat="1" applyFont="1" applyAlignment="1" applyProtection="1">
      <alignment vertical="center"/>
      <protection hidden="1"/>
    </xf>
    <xf numFmtId="170" fontId="39" fillId="0" borderId="0" xfId="0" applyNumberFormat="1" applyFont="1" applyAlignment="1" applyProtection="1">
      <alignment vertical="center"/>
      <protection hidden="1"/>
    </xf>
    <xf numFmtId="0" fontId="17" fillId="0" borderId="3" xfId="0" applyFont="1" applyBorder="1" applyAlignment="1" applyProtection="1">
      <alignment horizontal="center" vertical="center" shrinkToFit="1"/>
      <protection hidden="1"/>
    </xf>
    <xf numFmtId="0" fontId="24" fillId="0" borderId="2" xfId="0" applyFont="1" applyBorder="1" applyAlignment="1" applyProtection="1">
      <alignment horizontal="center" vertical="center"/>
      <protection hidden="1"/>
    </xf>
    <xf numFmtId="0" fontId="10" fillId="0" borderId="5" xfId="0" applyFont="1" applyBorder="1" applyAlignment="1" applyProtection="1">
      <alignment vertical="center"/>
      <protection hidden="1"/>
    </xf>
    <xf numFmtId="164" fontId="9" fillId="0" borderId="0" xfId="0" applyNumberFormat="1" applyFont="1" applyAlignment="1" applyProtection="1">
      <alignment horizontal="center" vertical="center"/>
      <protection hidden="1"/>
    </xf>
    <xf numFmtId="167" fontId="9" fillId="0" borderId="0" xfId="0" applyNumberFormat="1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168" fontId="17" fillId="0" borderId="0" xfId="0" applyNumberFormat="1" applyFont="1" applyAlignment="1" applyProtection="1">
      <alignment vertical="center"/>
      <protection hidden="1"/>
    </xf>
    <xf numFmtId="0" fontId="16" fillId="0" borderId="1" xfId="0" applyFont="1" applyBorder="1" applyAlignment="1" applyProtection="1">
      <alignment vertical="center"/>
      <protection hidden="1"/>
    </xf>
    <xf numFmtId="0" fontId="17" fillId="0" borderId="2" xfId="0" applyFont="1" applyBorder="1" applyAlignment="1" applyProtection="1">
      <alignment horizontal="center" vertical="center" shrinkToFit="1"/>
      <protection hidden="1"/>
    </xf>
    <xf numFmtId="0" fontId="17" fillId="0" borderId="1" xfId="0" applyFont="1" applyBorder="1" applyAlignment="1" applyProtection="1">
      <alignment vertical="center"/>
      <protection hidden="1"/>
    </xf>
    <xf numFmtId="0" fontId="17" fillId="0" borderId="4" xfId="0" applyFont="1" applyBorder="1" applyAlignment="1" applyProtection="1">
      <alignment horizontal="center" vertical="center" shrinkToFit="1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166" fontId="17" fillId="0" borderId="0" xfId="0" applyNumberFormat="1" applyFont="1" applyAlignment="1" applyProtection="1">
      <alignment horizontal="center" vertical="center" shrinkToFit="1"/>
      <protection hidden="1"/>
    </xf>
    <xf numFmtId="0" fontId="17" fillId="0" borderId="0" xfId="0" applyFont="1" applyAlignment="1" applyProtection="1">
      <alignment horizontal="left" vertical="center" shrinkToFit="1"/>
      <protection hidden="1"/>
    </xf>
    <xf numFmtId="0" fontId="17" fillId="0" borderId="0" xfId="0" applyFont="1" applyAlignment="1" applyProtection="1">
      <alignment horizontal="center" vertical="center" shrinkToFit="1"/>
      <protection hidden="1"/>
    </xf>
    <xf numFmtId="1" fontId="17" fillId="0" borderId="0" xfId="0" applyNumberFormat="1" applyFont="1" applyAlignment="1" applyProtection="1">
      <alignment horizontal="center" vertical="center" shrinkToFit="1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vertical="center" shrinkToFit="1"/>
      <protection hidden="1"/>
    </xf>
    <xf numFmtId="0" fontId="16" fillId="0" borderId="0" xfId="0" applyFont="1" applyAlignment="1" applyProtection="1">
      <alignment horizontal="right" vertical="center"/>
      <protection hidden="1"/>
    </xf>
    <xf numFmtId="0" fontId="17" fillId="0" borderId="2" xfId="0" applyFont="1" applyBorder="1" applyAlignment="1" applyProtection="1">
      <alignment horizontal="center" vertical="center"/>
      <protection hidden="1"/>
    </xf>
    <xf numFmtId="0" fontId="17" fillId="0" borderId="5" xfId="0" applyFont="1" applyBorder="1" applyAlignment="1" applyProtection="1">
      <alignment horizontal="center" vertical="center" shrinkToFit="1"/>
      <protection hidden="1"/>
    </xf>
    <xf numFmtId="0" fontId="17" fillId="0" borderId="5" xfId="0" applyFont="1" applyBorder="1" applyAlignment="1" applyProtection="1">
      <alignment vertical="center"/>
      <protection hidden="1"/>
    </xf>
    <xf numFmtId="165" fontId="17" fillId="0" borderId="0" xfId="0" applyNumberFormat="1" applyFont="1" applyAlignment="1" applyProtection="1">
      <alignment horizontal="center" vertical="center"/>
      <protection hidden="1"/>
    </xf>
    <xf numFmtId="164" fontId="16" fillId="0" borderId="0" xfId="0" applyNumberFormat="1" applyFont="1" applyAlignment="1" applyProtection="1">
      <alignment horizontal="center" vertical="center"/>
      <protection hidden="1"/>
    </xf>
    <xf numFmtId="167" fontId="16" fillId="0" borderId="0" xfId="0" applyNumberFormat="1" applyFont="1" applyAlignment="1" applyProtection="1">
      <alignment horizontal="center" vertical="center"/>
      <protection hidden="1"/>
    </xf>
    <xf numFmtId="0" fontId="40" fillId="0" borderId="0" xfId="0" applyFont="1" applyAlignment="1" applyProtection="1">
      <alignment vertic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8" fillId="0" borderId="0" xfId="0" applyFont="1" applyAlignment="1" applyProtection="1">
      <alignment horizontal="justify" vertical="center"/>
      <protection hidden="1"/>
    </xf>
    <xf numFmtId="0" fontId="13" fillId="0" borderId="0" xfId="0" applyFont="1" applyAlignment="1" applyProtection="1">
      <alignment horizontal="left" vertical="center"/>
      <protection hidden="1"/>
    </xf>
    <xf numFmtId="0" fontId="32" fillId="0" borderId="0" xfId="0" applyFont="1" applyAlignment="1" applyProtection="1">
      <alignment vertical="center"/>
      <protection locked="0"/>
    </xf>
    <xf numFmtId="0" fontId="43" fillId="0" borderId="0" xfId="0" applyFont="1" applyAlignment="1" applyProtection="1">
      <alignment horizontal="center" vertical="center"/>
      <protection hidden="1"/>
    </xf>
    <xf numFmtId="0" fontId="44" fillId="0" borderId="6" xfId="1" applyFill="1" applyBorder="1" applyAlignment="1">
      <alignment horizontal="center" vertical="center"/>
    </xf>
    <xf numFmtId="0" fontId="44" fillId="0" borderId="6" xfId="1" applyFill="1" applyBorder="1" applyAlignment="1">
      <alignment horizontal="center" textRotation="90"/>
    </xf>
    <xf numFmtId="0" fontId="44" fillId="0" borderId="0" xfId="0" applyFont="1" applyAlignment="1" applyProtection="1">
      <alignment vertical="center"/>
      <protection hidden="1"/>
    </xf>
    <xf numFmtId="0" fontId="44" fillId="0" borderId="0" xfId="1" applyFill="1" applyAlignment="1">
      <alignment horizontal="center" textRotation="90"/>
    </xf>
    <xf numFmtId="0" fontId="44" fillId="0" borderId="0" xfId="1" applyFill="1"/>
    <xf numFmtId="0" fontId="44" fillId="0" borderId="6" xfId="1" applyFill="1" applyBorder="1"/>
    <xf numFmtId="0" fontId="0" fillId="0" borderId="6" xfId="0" applyBorder="1"/>
    <xf numFmtId="0" fontId="44" fillId="0" borderId="7" xfId="1" applyFill="1" applyBorder="1" applyAlignment="1">
      <alignment horizontal="left"/>
    </xf>
    <xf numFmtId="0" fontId="44" fillId="3" borderId="6" xfId="1" applyFill="1" applyBorder="1" applyAlignment="1">
      <alignment horizontal="center"/>
    </xf>
    <xf numFmtId="0" fontId="44" fillId="0" borderId="6" xfId="1" applyFill="1" applyBorder="1" applyAlignment="1">
      <alignment horizontal="center"/>
    </xf>
    <xf numFmtId="0" fontId="44" fillId="0" borderId="7" xfId="1" applyFill="1" applyBorder="1"/>
    <xf numFmtId="173" fontId="44" fillId="0" borderId="6" xfId="1" applyNumberFormat="1" applyFill="1" applyBorder="1"/>
    <xf numFmtId="0" fontId="44" fillId="0" borderId="0" xfId="1" applyFill="1" applyAlignment="1">
      <alignment horizontal="center"/>
    </xf>
    <xf numFmtId="174" fontId="44" fillId="0" borderId="6" xfId="1" applyNumberFormat="1" applyFill="1" applyBorder="1"/>
    <xf numFmtId="1" fontId="44" fillId="0" borderId="0" xfId="1" applyNumberFormat="1" applyFill="1"/>
    <xf numFmtId="0" fontId="44" fillId="0" borderId="8" xfId="1" applyFill="1" applyBorder="1" applyAlignment="1">
      <alignment horizontal="left"/>
    </xf>
    <xf numFmtId="0" fontId="44" fillId="0" borderId="8" xfId="1" applyFill="1" applyBorder="1"/>
    <xf numFmtId="0" fontId="44" fillId="0" borderId="8" xfId="1" applyFill="1" applyBorder="1" applyAlignment="1">
      <alignment horizontal="right"/>
    </xf>
    <xf numFmtId="0" fontId="44" fillId="0" borderId="6" xfId="1" applyFill="1" applyBorder="1" applyAlignment="1">
      <alignment horizontal="left"/>
    </xf>
    <xf numFmtId="0" fontId="44" fillId="0" borderId="9" xfId="1" applyFill="1" applyBorder="1" applyAlignment="1">
      <alignment horizontal="left"/>
    </xf>
    <xf numFmtId="0" fontId="44" fillId="0" borderId="9" xfId="1" applyFill="1" applyBorder="1"/>
    <xf numFmtId="0" fontId="44" fillId="0" borderId="10" xfId="1" applyFill="1" applyBorder="1" applyAlignment="1">
      <alignment horizontal="right"/>
    </xf>
    <xf numFmtId="0" fontId="44" fillId="0" borderId="6" xfId="0" applyFont="1" applyBorder="1" applyProtection="1">
      <protection hidden="1"/>
    </xf>
    <xf numFmtId="0" fontId="44" fillId="0" borderId="0" xfId="1" applyFill="1" applyAlignment="1">
      <alignment textRotation="90"/>
    </xf>
    <xf numFmtId="174" fontId="29" fillId="0" borderId="0" xfId="0" applyNumberFormat="1" applyFont="1" applyAlignment="1" applyProtection="1">
      <alignment horizontal="center" vertical="center"/>
      <protection hidden="1"/>
    </xf>
    <xf numFmtId="0" fontId="17" fillId="0" borderId="11" xfId="0" applyFont="1" applyBorder="1" applyAlignment="1" applyProtection="1">
      <alignment horizontal="center" vertical="center" shrinkToFit="1"/>
      <protection hidden="1"/>
    </xf>
    <xf numFmtId="0" fontId="9" fillId="0" borderId="11" xfId="0" applyFont="1" applyBorder="1" applyAlignment="1" applyProtection="1">
      <alignment horizontal="center" vertical="center" shrinkToFit="1"/>
      <protection hidden="1"/>
    </xf>
    <xf numFmtId="169" fontId="13" fillId="0" borderId="0" xfId="0" applyNumberFormat="1" applyFont="1" applyAlignment="1" applyProtection="1">
      <alignment horizontal="center" vertical="center"/>
      <protection locked="0"/>
    </xf>
    <xf numFmtId="0" fontId="16" fillId="0" borderId="12" xfId="0" applyFont="1" applyBorder="1" applyAlignment="1" applyProtection="1">
      <alignment horizontal="center" vertical="center"/>
      <protection hidden="1"/>
    </xf>
    <xf numFmtId="0" fontId="16" fillId="0" borderId="13" xfId="0" applyFont="1" applyBorder="1" applyAlignment="1" applyProtection="1">
      <alignment horizontal="center" vertical="center"/>
      <protection hidden="1"/>
    </xf>
    <xf numFmtId="0" fontId="16" fillId="0" borderId="14" xfId="0" applyFont="1" applyBorder="1" applyAlignment="1" applyProtection="1">
      <alignment horizontal="center" vertical="center"/>
      <protection hidden="1"/>
    </xf>
    <xf numFmtId="0" fontId="16" fillId="0" borderId="15" xfId="0" applyFont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right" vertical="center"/>
      <protection hidden="1"/>
    </xf>
    <xf numFmtId="20" fontId="13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169" fontId="13" fillId="0" borderId="0" xfId="0" applyNumberFormat="1" applyFont="1" applyAlignment="1" applyProtection="1">
      <alignment horizontal="left" vertical="center"/>
      <protection locked="0"/>
    </xf>
    <xf numFmtId="0" fontId="16" fillId="3" borderId="31" xfId="0" applyFont="1" applyFill="1" applyBorder="1" applyAlignment="1" applyProtection="1">
      <alignment horizontal="center" vertical="center"/>
      <protection hidden="1"/>
    </xf>
    <xf numFmtId="0" fontId="16" fillId="3" borderId="24" xfId="0" applyFont="1" applyFill="1" applyBorder="1" applyAlignment="1" applyProtection="1">
      <alignment horizontal="center" vertical="center"/>
      <protection hidden="1"/>
    </xf>
    <xf numFmtId="0" fontId="16" fillId="3" borderId="36" xfId="0" applyFont="1" applyFill="1" applyBorder="1" applyAlignment="1" applyProtection="1">
      <alignment horizontal="center" vertical="center"/>
      <protection hidden="1"/>
    </xf>
    <xf numFmtId="169" fontId="16" fillId="0" borderId="0" xfId="0" applyNumberFormat="1" applyFont="1" applyAlignment="1" applyProtection="1">
      <alignment horizontal="left" vertical="center"/>
      <protection hidden="1"/>
    </xf>
    <xf numFmtId="0" fontId="20" fillId="0" borderId="0" xfId="0" applyFont="1" applyAlignment="1" applyProtection="1">
      <alignment horizontal="right" vertical="center"/>
      <protection hidden="1"/>
    </xf>
    <xf numFmtId="0" fontId="16" fillId="0" borderId="16" xfId="0" applyFont="1" applyBorder="1" applyAlignment="1" applyProtection="1">
      <alignment horizontal="center" vertical="center"/>
      <protection hidden="1"/>
    </xf>
    <xf numFmtId="0" fontId="16" fillId="0" borderId="17" xfId="0" applyFont="1" applyBorder="1" applyAlignment="1" applyProtection="1">
      <alignment horizontal="center" vertical="center"/>
      <protection hidden="1"/>
    </xf>
    <xf numFmtId="0" fontId="17" fillId="0" borderId="14" xfId="0" applyFont="1" applyBorder="1" applyAlignment="1" applyProtection="1">
      <alignment horizontal="center" vertical="center" shrinkToFit="1"/>
      <protection locked="0"/>
    </xf>
    <xf numFmtId="0" fontId="17" fillId="0" borderId="2" xfId="0" applyFont="1" applyBorder="1" applyAlignment="1" applyProtection="1">
      <alignment horizontal="center" vertical="center" shrinkToFit="1"/>
      <protection locked="0"/>
    </xf>
    <xf numFmtId="0" fontId="17" fillId="0" borderId="18" xfId="0" applyFont="1" applyBorder="1" applyAlignment="1" applyProtection="1">
      <alignment horizontal="center" vertical="center" shrinkToFit="1"/>
      <protection locked="0"/>
    </xf>
    <xf numFmtId="0" fontId="16" fillId="0" borderId="19" xfId="0" applyFont="1" applyBorder="1" applyAlignment="1" applyProtection="1">
      <alignment horizontal="left" vertical="center" shrinkToFit="1"/>
      <protection hidden="1"/>
    </xf>
    <xf numFmtId="0" fontId="16" fillId="0" borderId="3" xfId="0" applyFont="1" applyBorder="1" applyAlignment="1" applyProtection="1">
      <alignment horizontal="left" vertical="center" shrinkToFit="1"/>
      <protection hidden="1"/>
    </xf>
    <xf numFmtId="0" fontId="16" fillId="0" borderId="20" xfId="0" applyFont="1" applyBorder="1" applyAlignment="1" applyProtection="1">
      <alignment horizontal="left" vertical="center" shrinkToFit="1"/>
      <protection hidden="1"/>
    </xf>
    <xf numFmtId="0" fontId="16" fillId="0" borderId="10" xfId="0" applyFont="1" applyBorder="1" applyAlignment="1" applyProtection="1">
      <alignment horizontal="left" vertical="center" shrinkToFit="1"/>
      <protection hidden="1"/>
    </xf>
    <xf numFmtId="0" fontId="16" fillId="0" borderId="4" xfId="0" applyFont="1" applyBorder="1" applyAlignment="1" applyProtection="1">
      <alignment horizontal="left" vertical="center" shrinkToFit="1"/>
      <protection hidden="1"/>
    </xf>
    <xf numFmtId="0" fontId="16" fillId="0" borderId="21" xfId="0" applyFont="1" applyBorder="1" applyAlignment="1" applyProtection="1">
      <alignment horizontal="left" vertical="center" shrinkToFit="1"/>
      <protection hidden="1"/>
    </xf>
    <xf numFmtId="0" fontId="16" fillId="0" borderId="22" xfId="0" applyFont="1" applyBorder="1" applyAlignment="1" applyProtection="1">
      <alignment horizontal="left" vertical="center" shrinkToFit="1"/>
      <protection hidden="1"/>
    </xf>
    <xf numFmtId="0" fontId="16" fillId="0" borderId="2" xfId="0" applyFont="1" applyBorder="1" applyAlignment="1" applyProtection="1">
      <alignment horizontal="left" vertical="center" shrinkToFit="1"/>
      <protection hidden="1"/>
    </xf>
    <xf numFmtId="0" fontId="16" fillId="0" borderId="18" xfId="0" applyFont="1" applyBorder="1" applyAlignment="1" applyProtection="1">
      <alignment horizontal="left" vertical="center" shrinkToFit="1"/>
      <protection hidden="1"/>
    </xf>
    <xf numFmtId="0" fontId="16" fillId="5" borderId="30" xfId="0" applyFont="1" applyFill="1" applyBorder="1" applyAlignment="1" applyProtection="1">
      <alignment horizontal="center" vertical="center"/>
      <protection hidden="1"/>
    </xf>
    <xf numFmtId="0" fontId="16" fillId="5" borderId="31" xfId="0" applyFont="1" applyFill="1" applyBorder="1" applyAlignment="1" applyProtection="1">
      <alignment horizontal="center" vertical="center"/>
      <protection hidden="1"/>
    </xf>
    <xf numFmtId="0" fontId="16" fillId="4" borderId="23" xfId="0" applyFont="1" applyFill="1" applyBorder="1" applyAlignment="1" applyProtection="1">
      <alignment horizontal="center" vertical="center"/>
      <protection hidden="1"/>
    </xf>
    <xf numFmtId="0" fontId="16" fillId="4" borderId="24" xfId="0" applyFont="1" applyFill="1" applyBorder="1" applyAlignment="1" applyProtection="1">
      <alignment horizontal="center" vertical="center"/>
      <protection hidden="1"/>
    </xf>
    <xf numFmtId="0" fontId="16" fillId="4" borderId="25" xfId="0" applyFont="1" applyFill="1" applyBorder="1" applyAlignment="1" applyProtection="1">
      <alignment horizontal="center" vertical="center"/>
      <protection hidden="1"/>
    </xf>
    <xf numFmtId="0" fontId="16" fillId="0" borderId="26" xfId="0" applyFont="1" applyBorder="1" applyAlignment="1" applyProtection="1">
      <alignment horizontal="center" vertical="center"/>
      <protection hidden="1"/>
    </xf>
    <xf numFmtId="0" fontId="16" fillId="0" borderId="27" xfId="0" applyFont="1" applyBorder="1" applyAlignment="1" applyProtection="1">
      <alignment horizontal="center" vertical="center"/>
      <protection hidden="1"/>
    </xf>
    <xf numFmtId="0" fontId="16" fillId="0" borderId="28" xfId="0" applyFont="1" applyBorder="1" applyAlignment="1" applyProtection="1">
      <alignment horizontal="center" vertical="center"/>
      <protection hidden="1"/>
    </xf>
    <xf numFmtId="0" fontId="16" fillId="0" borderId="29" xfId="0" applyFont="1" applyBorder="1" applyAlignment="1" applyProtection="1">
      <alignment horizontal="center" vertical="center"/>
      <protection hidden="1"/>
    </xf>
    <xf numFmtId="164" fontId="16" fillId="0" borderId="27" xfId="0" applyNumberFormat="1" applyFont="1" applyBorder="1" applyAlignment="1" applyProtection="1">
      <alignment horizontal="center" vertical="center"/>
      <protection hidden="1"/>
    </xf>
    <xf numFmtId="164" fontId="16" fillId="0" borderId="29" xfId="0" applyNumberFormat="1" applyFont="1" applyBorder="1" applyAlignment="1" applyProtection="1">
      <alignment horizontal="center" vertical="center"/>
      <protection hidden="1"/>
    </xf>
    <xf numFmtId="0" fontId="17" fillId="0" borderId="19" xfId="0" applyFont="1" applyBorder="1" applyAlignment="1" applyProtection="1">
      <alignment horizontal="center" vertical="center"/>
      <protection hidden="1"/>
    </xf>
    <xf numFmtId="0" fontId="17" fillId="0" borderId="3" xfId="0" applyFont="1" applyBorder="1" applyAlignment="1" applyProtection="1">
      <alignment horizontal="center" vertical="center"/>
      <protection hidden="1"/>
    </xf>
    <xf numFmtId="0" fontId="16" fillId="4" borderId="30" xfId="0" applyFont="1" applyFill="1" applyBorder="1" applyAlignment="1" applyProtection="1">
      <alignment horizontal="center" vertical="center"/>
      <protection hidden="1"/>
    </xf>
    <xf numFmtId="0" fontId="16" fillId="4" borderId="31" xfId="0" applyFont="1" applyFill="1" applyBorder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 shrinkToFit="1"/>
      <protection hidden="1"/>
    </xf>
    <xf numFmtId="0" fontId="17" fillId="0" borderId="3" xfId="0" applyFont="1" applyBorder="1" applyAlignment="1" applyProtection="1">
      <alignment horizontal="center" vertical="center" shrinkToFit="1"/>
      <protection hidden="1"/>
    </xf>
    <xf numFmtId="0" fontId="17" fillId="0" borderId="20" xfId="0" applyFont="1" applyBorder="1" applyAlignment="1" applyProtection="1">
      <alignment horizontal="center" vertical="center" shrinkToFit="1"/>
      <protection hidden="1"/>
    </xf>
    <xf numFmtId="167" fontId="17" fillId="0" borderId="19" xfId="0" applyNumberFormat="1" applyFont="1" applyBorder="1" applyAlignment="1" applyProtection="1">
      <alignment horizontal="right" vertical="center" shrinkToFit="1"/>
      <protection locked="0"/>
    </xf>
    <xf numFmtId="167" fontId="17" fillId="0" borderId="3" xfId="0" applyNumberFormat="1" applyFont="1" applyBorder="1" applyAlignment="1" applyProtection="1">
      <alignment horizontal="right" vertical="center" shrinkToFit="1"/>
      <protection locked="0"/>
    </xf>
    <xf numFmtId="167" fontId="17" fillId="0" borderId="32" xfId="0" applyNumberFormat="1" applyFont="1" applyBorder="1" applyAlignment="1" applyProtection="1">
      <alignment horizontal="right" vertical="center" shrinkToFit="1"/>
      <protection locked="0"/>
    </xf>
    <xf numFmtId="167" fontId="17" fillId="0" borderId="11" xfId="0" applyNumberFormat="1" applyFont="1" applyBorder="1" applyAlignment="1" applyProtection="1">
      <alignment horizontal="right" vertical="center" shrinkToFit="1"/>
      <protection locked="0"/>
    </xf>
    <xf numFmtId="167" fontId="16" fillId="6" borderId="33" xfId="0" applyNumberFormat="1" applyFont="1" applyFill="1" applyBorder="1" applyAlignment="1" applyProtection="1">
      <alignment horizontal="center" vertical="center"/>
      <protection hidden="1"/>
    </xf>
    <xf numFmtId="167" fontId="16" fillId="6" borderId="19" xfId="0" applyNumberFormat="1" applyFont="1" applyFill="1" applyBorder="1" applyAlignment="1" applyProtection="1">
      <alignment horizontal="center" vertical="center"/>
      <protection hidden="1"/>
    </xf>
    <xf numFmtId="0" fontId="16" fillId="2" borderId="30" xfId="0" applyFont="1" applyFill="1" applyBorder="1" applyAlignment="1" applyProtection="1">
      <alignment horizontal="center" vertical="center"/>
      <protection hidden="1"/>
    </xf>
    <xf numFmtId="164" fontId="17" fillId="0" borderId="19" xfId="0" applyNumberFormat="1" applyFont="1" applyBorder="1" applyAlignment="1" applyProtection="1">
      <alignment horizontal="center" vertical="center" shrinkToFit="1"/>
      <protection hidden="1"/>
    </xf>
    <xf numFmtId="164" fontId="17" fillId="0" borderId="3" xfId="0" applyNumberFormat="1" applyFont="1" applyBorder="1" applyAlignment="1" applyProtection="1">
      <alignment horizontal="center" vertical="center" shrinkToFit="1"/>
      <protection hidden="1"/>
    </xf>
    <xf numFmtId="164" fontId="17" fillId="0" borderId="17" xfId="0" applyNumberFormat="1" applyFont="1" applyBorder="1" applyAlignment="1" applyProtection="1">
      <alignment horizontal="center" vertical="center" shrinkToFit="1"/>
      <protection hidden="1"/>
    </xf>
    <xf numFmtId="0" fontId="17" fillId="0" borderId="34" xfId="0" applyFont="1" applyBorder="1" applyAlignment="1" applyProtection="1">
      <alignment horizontal="center" vertical="center" shrinkToFit="1"/>
      <protection locked="0"/>
    </xf>
    <xf numFmtId="0" fontId="17" fillId="0" borderId="33" xfId="0" applyFont="1" applyBorder="1" applyAlignment="1" applyProtection="1">
      <alignment horizontal="center" vertical="center" shrinkToFit="1"/>
      <protection hidden="1"/>
    </xf>
    <xf numFmtId="164" fontId="17" fillId="0" borderId="32" xfId="0" applyNumberFormat="1" applyFont="1" applyBorder="1" applyAlignment="1" applyProtection="1">
      <alignment horizontal="center" vertical="center" shrinkToFit="1"/>
      <protection hidden="1"/>
    </xf>
    <xf numFmtId="164" fontId="17" fillId="0" borderId="11" xfId="0" applyNumberFormat="1" applyFont="1" applyBorder="1" applyAlignment="1" applyProtection="1">
      <alignment horizontal="center" vertical="center" shrinkToFit="1"/>
      <protection hidden="1"/>
    </xf>
    <xf numFmtId="164" fontId="17" fillId="0" borderId="35" xfId="0" applyNumberFormat="1" applyFont="1" applyBorder="1" applyAlignment="1" applyProtection="1">
      <alignment horizontal="center" vertical="center" shrinkToFit="1"/>
      <protection hidden="1"/>
    </xf>
    <xf numFmtId="172" fontId="16" fillId="0" borderId="0" xfId="0" applyNumberFormat="1" applyFont="1" applyAlignment="1" applyProtection="1">
      <alignment horizontal="left" vertical="center"/>
      <protection hidden="1"/>
    </xf>
    <xf numFmtId="0" fontId="17" fillId="0" borderId="19" xfId="0" applyFont="1" applyBorder="1" applyAlignment="1" applyProtection="1">
      <alignment horizontal="left" vertical="center" shrinkToFit="1"/>
      <protection hidden="1"/>
    </xf>
    <xf numFmtId="0" fontId="17" fillId="0" borderId="3" xfId="0" applyFont="1" applyBorder="1" applyAlignment="1" applyProtection="1">
      <alignment horizontal="left" vertical="center" shrinkToFit="1"/>
      <protection hidden="1"/>
    </xf>
    <xf numFmtId="0" fontId="17" fillId="0" borderId="22" xfId="0" applyFont="1" applyBorder="1" applyAlignment="1" applyProtection="1">
      <alignment horizontal="left" vertical="center" shrinkToFit="1"/>
      <protection hidden="1"/>
    </xf>
    <xf numFmtId="0" fontId="17" fillId="0" borderId="2" xfId="0" applyFont="1" applyBorder="1" applyAlignment="1" applyProtection="1">
      <alignment horizontal="left" vertical="center" shrinkToFit="1"/>
      <protection hidden="1"/>
    </xf>
    <xf numFmtId="164" fontId="17" fillId="0" borderId="22" xfId="0" applyNumberFormat="1" applyFont="1" applyBorder="1" applyAlignment="1" applyProtection="1">
      <alignment horizontal="center" vertical="center" shrinkToFit="1"/>
      <protection hidden="1"/>
    </xf>
    <xf numFmtId="164" fontId="17" fillId="0" borderId="2" xfId="0" applyNumberFormat="1" applyFont="1" applyBorder="1" applyAlignment="1" applyProtection="1">
      <alignment horizontal="center" vertical="center" shrinkToFit="1"/>
      <protection hidden="1"/>
    </xf>
    <xf numFmtId="164" fontId="17" fillId="0" borderId="15" xfId="0" applyNumberFormat="1" applyFont="1" applyBorder="1" applyAlignment="1" applyProtection="1">
      <alignment horizontal="center" vertical="center" shrinkToFit="1"/>
      <protection hidden="1"/>
    </xf>
    <xf numFmtId="0" fontId="17" fillId="0" borderId="32" xfId="0" applyFont="1" applyBorder="1" applyAlignment="1" applyProtection="1">
      <alignment horizontal="left" vertical="center" shrinkToFit="1"/>
      <protection hidden="1"/>
    </xf>
    <xf numFmtId="0" fontId="17" fillId="0" borderId="11" xfId="0" applyFont="1" applyBorder="1" applyAlignment="1" applyProtection="1">
      <alignment horizontal="left" vertical="center" shrinkToFit="1"/>
      <protection hidden="1"/>
    </xf>
    <xf numFmtId="0" fontId="17" fillId="0" borderId="35" xfId="0" applyFont="1" applyBorder="1" applyAlignment="1" applyProtection="1">
      <alignment horizontal="left" vertical="center" shrinkToFit="1"/>
      <protection hidden="1"/>
    </xf>
    <xf numFmtId="166" fontId="17" fillId="0" borderId="16" xfId="0" applyNumberFormat="1" applyFont="1" applyBorder="1" applyAlignment="1" applyProtection="1">
      <alignment horizontal="center" vertical="center" shrinkToFit="1"/>
      <protection hidden="1"/>
    </xf>
    <xf numFmtId="166" fontId="17" fillId="0" borderId="3" xfId="0" applyNumberFormat="1" applyFont="1" applyBorder="1" applyAlignment="1" applyProtection="1">
      <alignment horizontal="center" vertical="center" shrinkToFit="1"/>
      <protection hidden="1"/>
    </xf>
    <xf numFmtId="166" fontId="17" fillId="0" borderId="12" xfId="0" applyNumberFormat="1" applyFont="1" applyBorder="1" applyAlignment="1" applyProtection="1">
      <alignment horizontal="center" vertical="center" shrinkToFit="1"/>
      <protection hidden="1"/>
    </xf>
    <xf numFmtId="166" fontId="17" fillId="0" borderId="4" xfId="0" applyNumberFormat="1" applyFont="1" applyBorder="1" applyAlignment="1" applyProtection="1">
      <alignment horizontal="center" vertical="center" shrinkToFit="1"/>
      <protection hidden="1"/>
    </xf>
    <xf numFmtId="0" fontId="17" fillId="0" borderId="11" xfId="0" applyFont="1" applyBorder="1" applyAlignment="1" applyProtection="1">
      <alignment horizontal="center" vertical="center" shrinkToFit="1"/>
      <protection locked="0"/>
    </xf>
    <xf numFmtId="0" fontId="17" fillId="0" borderId="3" xfId="0" applyFont="1" applyBorder="1" applyAlignment="1" applyProtection="1">
      <alignment horizontal="center" vertical="center" shrinkToFit="1"/>
      <protection locked="0"/>
    </xf>
    <xf numFmtId="0" fontId="17" fillId="0" borderId="20" xfId="0" applyFont="1" applyBorder="1" applyAlignment="1" applyProtection="1">
      <alignment horizontal="center" vertical="center" shrinkToFit="1"/>
      <protection locked="0"/>
    </xf>
    <xf numFmtId="0" fontId="17" fillId="0" borderId="17" xfId="0" applyFont="1" applyBorder="1" applyAlignment="1" applyProtection="1">
      <alignment horizontal="left" vertical="center" shrinkToFit="1"/>
      <protection hidden="1"/>
    </xf>
    <xf numFmtId="167" fontId="17" fillId="0" borderId="27" xfId="0" applyNumberFormat="1" applyFont="1" applyBorder="1" applyAlignment="1" applyProtection="1">
      <alignment horizontal="right" vertical="center" shrinkToFit="1"/>
      <protection locked="0"/>
    </xf>
    <xf numFmtId="167" fontId="17" fillId="0" borderId="37" xfId="0" applyNumberFormat="1" applyFont="1" applyBorder="1" applyAlignment="1" applyProtection="1">
      <alignment horizontal="right" vertical="center" shrinkToFit="1"/>
      <protection locked="0"/>
    </xf>
    <xf numFmtId="0" fontId="17" fillId="0" borderId="17" xfId="0" applyFont="1" applyBorder="1" applyAlignment="1" applyProtection="1">
      <alignment horizontal="center" vertical="center"/>
      <protection hidden="1"/>
    </xf>
    <xf numFmtId="0" fontId="16" fillId="5" borderId="24" xfId="0" applyFont="1" applyFill="1" applyBorder="1" applyAlignment="1" applyProtection="1">
      <alignment horizontal="center" vertical="center"/>
      <protection hidden="1"/>
    </xf>
    <xf numFmtId="0" fontId="16" fillId="5" borderId="36" xfId="0" applyFont="1" applyFill="1" applyBorder="1" applyAlignment="1" applyProtection="1">
      <alignment horizontal="center" vertical="center"/>
      <protection hidden="1"/>
    </xf>
    <xf numFmtId="0" fontId="16" fillId="2" borderId="31" xfId="0" applyFont="1" applyFill="1" applyBorder="1" applyAlignment="1" applyProtection="1">
      <alignment horizontal="center" vertical="center"/>
      <protection hidden="1"/>
    </xf>
    <xf numFmtId="0" fontId="16" fillId="2" borderId="24" xfId="0" applyFont="1" applyFill="1" applyBorder="1" applyAlignment="1" applyProtection="1">
      <alignment horizontal="center" vertical="center"/>
      <protection hidden="1"/>
    </xf>
    <xf numFmtId="0" fontId="16" fillId="2" borderId="36" xfId="0" applyFont="1" applyFill="1" applyBorder="1" applyAlignment="1" applyProtection="1">
      <alignment horizontal="center" vertical="center"/>
      <protection hidden="1"/>
    </xf>
    <xf numFmtId="0" fontId="16" fillId="5" borderId="23" xfId="0" applyFont="1" applyFill="1" applyBorder="1" applyAlignment="1" applyProtection="1">
      <alignment horizontal="center" vertical="center"/>
      <protection hidden="1"/>
    </xf>
    <xf numFmtId="0" fontId="16" fillId="5" borderId="25" xfId="0" applyFont="1" applyFill="1" applyBorder="1" applyAlignment="1" applyProtection="1">
      <alignment horizontal="center" vertical="center"/>
      <protection hidden="1"/>
    </xf>
    <xf numFmtId="0" fontId="16" fillId="3" borderId="6" xfId="0" applyFont="1" applyFill="1" applyBorder="1" applyAlignment="1" applyProtection="1">
      <alignment horizontal="center" vertical="center"/>
      <protection locked="0"/>
    </xf>
    <xf numFmtId="0" fontId="17" fillId="0" borderId="15" xfId="0" applyFont="1" applyBorder="1" applyAlignment="1" applyProtection="1">
      <alignment horizontal="left" vertical="center" shrinkToFit="1"/>
      <protection hidden="1"/>
    </xf>
    <xf numFmtId="0" fontId="26" fillId="0" borderId="38" xfId="0" applyFont="1" applyBorder="1" applyAlignment="1" applyProtection="1">
      <alignment horizontal="center" vertical="center"/>
      <protection hidden="1"/>
    </xf>
    <xf numFmtId="0" fontId="26" fillId="0" borderId="39" xfId="0" applyFont="1" applyBorder="1" applyAlignment="1" applyProtection="1">
      <alignment horizontal="center" vertical="center"/>
      <protection hidden="1"/>
    </xf>
    <xf numFmtId="0" fontId="26" fillId="0" borderId="40" xfId="0" applyFont="1" applyBorder="1" applyAlignment="1" applyProtection="1">
      <alignment horizontal="center" vertical="center"/>
      <protection hidden="1"/>
    </xf>
    <xf numFmtId="0" fontId="16" fillId="7" borderId="23" xfId="0" applyFont="1" applyFill="1" applyBorder="1" applyAlignment="1" applyProtection="1">
      <alignment horizontal="center" vertical="center" shrinkToFit="1"/>
      <protection hidden="1"/>
    </xf>
    <xf numFmtId="0" fontId="16" fillId="7" borderId="24" xfId="0" applyFont="1" applyFill="1" applyBorder="1" applyAlignment="1" applyProtection="1">
      <alignment horizontal="center" vertical="center" shrinkToFit="1"/>
      <protection hidden="1"/>
    </xf>
    <xf numFmtId="0" fontId="16" fillId="7" borderId="25" xfId="0" applyFont="1" applyFill="1" applyBorder="1" applyAlignment="1" applyProtection="1">
      <alignment horizontal="center" vertical="center" shrinkToFit="1"/>
      <protection hidden="1"/>
    </xf>
    <xf numFmtId="0" fontId="16" fillId="4" borderId="36" xfId="0" applyFont="1" applyFill="1" applyBorder="1" applyAlignment="1" applyProtection="1">
      <alignment horizontal="center" vertical="center"/>
      <protection hidden="1"/>
    </xf>
    <xf numFmtId="166" fontId="17" fillId="0" borderId="14" xfId="0" applyNumberFormat="1" applyFont="1" applyBorder="1" applyAlignment="1" applyProtection="1">
      <alignment horizontal="center" vertical="center" shrinkToFit="1"/>
      <protection hidden="1"/>
    </xf>
    <xf numFmtId="166" fontId="17" fillId="0" borderId="2" xfId="0" applyNumberFormat="1" applyFont="1" applyBorder="1" applyAlignment="1" applyProtection="1">
      <alignment horizontal="center" vertical="center" shrinkToFit="1"/>
      <protection hidden="1"/>
    </xf>
    <xf numFmtId="0" fontId="17" fillId="0" borderId="10" xfId="0" applyFont="1" applyBorder="1" applyAlignment="1" applyProtection="1">
      <alignment horizontal="center" vertical="center" shrinkToFit="1"/>
      <protection hidden="1"/>
    </xf>
    <xf numFmtId="0" fontId="17" fillId="0" borderId="4" xfId="0" applyFont="1" applyBorder="1" applyAlignment="1" applyProtection="1">
      <alignment horizontal="center" vertical="center" shrinkToFit="1"/>
      <protection hidden="1"/>
    </xf>
    <xf numFmtId="0" fontId="17" fillId="0" borderId="13" xfId="0" applyFont="1" applyBorder="1" applyAlignment="1" applyProtection="1">
      <alignment horizontal="center" vertical="center" shrinkToFit="1"/>
      <protection hidden="1"/>
    </xf>
    <xf numFmtId="0" fontId="26" fillId="0" borderId="41" xfId="0" applyFont="1" applyBorder="1" applyAlignment="1" applyProtection="1">
      <alignment horizontal="center" vertical="center"/>
      <protection hidden="1"/>
    </xf>
    <xf numFmtId="0" fontId="26" fillId="0" borderId="42" xfId="0" applyFont="1" applyBorder="1" applyAlignment="1" applyProtection="1">
      <alignment horizontal="center" vertical="center"/>
      <protection hidden="1"/>
    </xf>
    <xf numFmtId="0" fontId="26" fillId="0" borderId="43" xfId="0" applyFont="1" applyBorder="1" applyAlignment="1" applyProtection="1">
      <alignment horizontal="center" vertical="center"/>
      <protection hidden="1"/>
    </xf>
    <xf numFmtId="0" fontId="17" fillId="0" borderId="19" xfId="0" applyFont="1" applyBorder="1" applyAlignment="1" applyProtection="1">
      <alignment horizontal="center" vertical="center" shrinkToFit="1"/>
      <protection hidden="1"/>
    </xf>
    <xf numFmtId="0" fontId="17" fillId="0" borderId="17" xfId="0" applyFont="1" applyBorder="1" applyAlignment="1" applyProtection="1">
      <alignment horizontal="center" vertical="center" shrinkToFit="1"/>
      <protection hidden="1"/>
    </xf>
    <xf numFmtId="1" fontId="17" fillId="0" borderId="44" xfId="0" applyNumberFormat="1" applyFont="1" applyBorder="1" applyAlignment="1" applyProtection="1">
      <alignment horizontal="center" vertical="center" shrinkToFit="1"/>
      <protection hidden="1"/>
    </xf>
    <xf numFmtId="1" fontId="17" fillId="0" borderId="22" xfId="0" applyNumberFormat="1" applyFont="1" applyBorder="1" applyAlignment="1" applyProtection="1">
      <alignment horizontal="center" vertical="center" shrinkToFit="1"/>
      <protection hidden="1"/>
    </xf>
    <xf numFmtId="0" fontId="17" fillId="0" borderId="15" xfId="0" applyFont="1" applyBorder="1" applyAlignment="1" applyProtection="1">
      <alignment horizontal="center" vertical="center" shrinkToFit="1"/>
      <protection hidden="1"/>
    </xf>
    <xf numFmtId="0" fontId="17" fillId="0" borderId="44" xfId="0" applyFont="1" applyBorder="1" applyAlignment="1" applyProtection="1">
      <alignment horizontal="center" vertical="center" shrinkToFit="1"/>
      <protection hidden="1"/>
    </xf>
    <xf numFmtId="0" fontId="17" fillId="0" borderId="2" xfId="0" applyFont="1" applyBorder="1" applyAlignment="1" applyProtection="1">
      <alignment horizontal="center" vertical="center" shrinkToFit="1"/>
      <protection hidden="1"/>
    </xf>
    <xf numFmtId="0" fontId="17" fillId="0" borderId="21" xfId="0" applyFont="1" applyBorder="1" applyAlignment="1" applyProtection="1">
      <alignment horizontal="center" vertical="center" shrinkToFit="1"/>
      <protection hidden="1"/>
    </xf>
    <xf numFmtId="0" fontId="17" fillId="0" borderId="6" xfId="0" applyFont="1" applyBorder="1" applyAlignment="1" applyProtection="1">
      <alignment horizontal="center" vertical="center" shrinkToFit="1"/>
      <protection hidden="1"/>
    </xf>
    <xf numFmtId="0" fontId="16" fillId="7" borderId="30" xfId="0" applyFont="1" applyFill="1" applyBorder="1" applyAlignment="1" applyProtection="1">
      <alignment horizontal="center" vertical="center" shrinkToFit="1"/>
      <protection hidden="1"/>
    </xf>
    <xf numFmtId="0" fontId="16" fillId="7" borderId="31" xfId="0" applyFont="1" applyFill="1" applyBorder="1" applyAlignment="1" applyProtection="1">
      <alignment horizontal="center" vertical="center" shrinkToFit="1"/>
      <protection hidden="1"/>
    </xf>
    <xf numFmtId="0" fontId="17" fillId="0" borderId="45" xfId="0" applyFont="1" applyBorder="1" applyAlignment="1" applyProtection="1">
      <alignment horizontal="center" vertical="center" shrinkToFit="1"/>
      <protection hidden="1"/>
    </xf>
    <xf numFmtId="0" fontId="16" fillId="7" borderId="46" xfId="0" applyFont="1" applyFill="1" applyBorder="1" applyAlignment="1" applyProtection="1">
      <alignment horizontal="center" vertical="center" shrinkToFit="1"/>
      <protection hidden="1"/>
    </xf>
    <xf numFmtId="1" fontId="17" fillId="0" borderId="33" xfId="0" applyNumberFormat="1" applyFont="1" applyBorder="1" applyAlignment="1" applyProtection="1">
      <alignment horizontal="center" vertical="center" shrinkToFit="1"/>
      <protection hidden="1"/>
    </xf>
    <xf numFmtId="1" fontId="17" fillId="0" borderId="19" xfId="0" applyNumberFormat="1" applyFont="1" applyBorder="1" applyAlignment="1" applyProtection="1">
      <alignment horizontal="center" vertical="center" shrinkToFit="1"/>
      <protection hidden="1"/>
    </xf>
    <xf numFmtId="1" fontId="17" fillId="0" borderId="6" xfId="0" applyNumberFormat="1" applyFont="1" applyBorder="1" applyAlignment="1" applyProtection="1">
      <alignment horizontal="center" vertical="center" shrinkToFit="1"/>
      <protection hidden="1"/>
    </xf>
    <xf numFmtId="1" fontId="17" fillId="0" borderId="10" xfId="0" applyNumberFormat="1" applyFont="1" applyBorder="1" applyAlignment="1" applyProtection="1">
      <alignment horizontal="center" vertical="center" shrinkToFit="1"/>
      <protection hidden="1"/>
    </xf>
    <xf numFmtId="0" fontId="17" fillId="0" borderId="47" xfId="0" applyFont="1" applyBorder="1" applyAlignment="1" applyProtection="1">
      <alignment horizontal="center" vertical="center" shrinkToFit="1"/>
      <protection hidden="1"/>
    </xf>
    <xf numFmtId="0" fontId="17" fillId="0" borderId="48" xfId="0" applyFont="1" applyBorder="1" applyAlignment="1" applyProtection="1">
      <alignment horizontal="center" vertical="center" shrinkToFit="1"/>
      <protection hidden="1"/>
    </xf>
    <xf numFmtId="0" fontId="17" fillId="0" borderId="49" xfId="0" applyFont="1" applyBorder="1" applyAlignment="1" applyProtection="1">
      <alignment horizontal="center" vertical="center" shrinkToFit="1"/>
      <protection hidden="1"/>
    </xf>
    <xf numFmtId="0" fontId="17" fillId="0" borderId="50" xfId="0" applyFont="1" applyBorder="1" applyAlignment="1" applyProtection="1">
      <alignment horizontal="center" vertical="center" shrinkToFit="1"/>
      <protection hidden="1"/>
    </xf>
    <xf numFmtId="0" fontId="17" fillId="0" borderId="51" xfId="0" applyFont="1" applyBorder="1" applyAlignment="1" applyProtection="1">
      <alignment horizontal="center" vertical="center" shrinkToFit="1"/>
      <protection hidden="1"/>
    </xf>
    <xf numFmtId="0" fontId="16" fillId="8" borderId="24" xfId="0" applyFont="1" applyFill="1" applyBorder="1" applyAlignment="1" applyProtection="1">
      <alignment horizontal="center" vertical="center" shrinkToFit="1"/>
      <protection hidden="1"/>
    </xf>
    <xf numFmtId="0" fontId="16" fillId="8" borderId="36" xfId="0" applyFont="1" applyFill="1" applyBorder="1" applyAlignment="1" applyProtection="1">
      <alignment horizontal="center" vertical="center" shrinkToFit="1"/>
      <protection hidden="1"/>
    </xf>
    <xf numFmtId="0" fontId="16" fillId="8" borderId="31" xfId="0" applyFont="1" applyFill="1" applyBorder="1" applyAlignment="1" applyProtection="1">
      <alignment horizontal="center" vertical="center" shrinkToFit="1"/>
      <protection hidden="1"/>
    </xf>
    <xf numFmtId="0" fontId="17" fillId="0" borderId="22" xfId="0" applyFont="1" applyBorder="1" applyAlignment="1" applyProtection="1">
      <alignment horizontal="center" vertical="center" shrinkToFit="1"/>
      <protection hidden="1"/>
    </xf>
    <xf numFmtId="0" fontId="17" fillId="0" borderId="18" xfId="0" applyFont="1" applyBorder="1" applyAlignment="1" applyProtection="1">
      <alignment horizontal="center" vertical="center" shrinkToFit="1"/>
      <protection hidden="1"/>
    </xf>
    <xf numFmtId="0" fontId="16" fillId="8" borderId="25" xfId="0" applyFont="1" applyFill="1" applyBorder="1" applyAlignment="1" applyProtection="1">
      <alignment horizontal="center" vertical="center" shrinkToFit="1"/>
      <protection hidden="1"/>
    </xf>
    <xf numFmtId="0" fontId="16" fillId="8" borderId="30" xfId="0" applyFont="1" applyFill="1" applyBorder="1" applyAlignment="1" applyProtection="1">
      <alignment horizontal="center" vertical="center" shrinkToFit="1"/>
      <protection hidden="1"/>
    </xf>
    <xf numFmtId="0" fontId="17" fillId="0" borderId="52" xfId="0" applyFont="1" applyBorder="1" applyAlignment="1" applyProtection="1">
      <alignment horizontal="center" vertical="center" shrinkToFit="1"/>
      <protection hidden="1"/>
    </xf>
    <xf numFmtId="0" fontId="17" fillId="0" borderId="53" xfId="0" applyFont="1" applyBorder="1" applyAlignment="1" applyProtection="1">
      <alignment horizontal="center" vertical="center" shrinkToFit="1"/>
      <protection hidden="1"/>
    </xf>
    <xf numFmtId="0" fontId="17" fillId="0" borderId="54" xfId="0" applyFont="1" applyBorder="1" applyAlignment="1" applyProtection="1">
      <alignment horizontal="center" vertical="center" shrinkToFit="1"/>
      <protection hidden="1"/>
    </xf>
    <xf numFmtId="0" fontId="16" fillId="7" borderId="36" xfId="0" applyFont="1" applyFill="1" applyBorder="1" applyAlignment="1" applyProtection="1">
      <alignment horizontal="center" vertical="center" shrinkToFit="1"/>
      <protection hidden="1"/>
    </xf>
    <xf numFmtId="0" fontId="16" fillId="2" borderId="23" xfId="0" applyFont="1" applyFill="1" applyBorder="1" applyAlignment="1" applyProtection="1">
      <alignment horizontal="center" vertical="center"/>
      <protection hidden="1"/>
    </xf>
    <xf numFmtId="0" fontId="16" fillId="2" borderId="25" xfId="0" applyFont="1" applyFill="1" applyBorder="1" applyAlignment="1" applyProtection="1">
      <alignment horizontal="center" vertical="center"/>
      <protection hidden="1"/>
    </xf>
    <xf numFmtId="0" fontId="17" fillId="0" borderId="9" xfId="0" applyFont="1" applyBorder="1" applyAlignment="1" applyProtection="1">
      <alignment horizontal="center" vertical="center" shrinkToFit="1"/>
      <protection hidden="1"/>
    </xf>
    <xf numFmtId="0" fontId="17" fillId="0" borderId="55" xfId="0" applyFont="1" applyBorder="1" applyAlignment="1" applyProtection="1">
      <alignment horizontal="center" vertical="center" shrinkToFit="1"/>
      <protection hidden="1"/>
    </xf>
    <xf numFmtId="0" fontId="17" fillId="3" borderId="6" xfId="0" applyFont="1" applyFill="1" applyBorder="1" applyAlignment="1" applyProtection="1">
      <alignment horizontal="center" vertical="center" shrinkToFit="1"/>
      <protection hidden="1"/>
    </xf>
    <xf numFmtId="1" fontId="17" fillId="0" borderId="29" xfId="0" applyNumberFormat="1" applyFont="1" applyBorder="1" applyAlignment="1" applyProtection="1">
      <alignment horizontal="center" vertical="center" shrinkToFit="1"/>
      <protection hidden="1"/>
    </xf>
    <xf numFmtId="1" fontId="17" fillId="0" borderId="56" xfId="0" applyNumberFormat="1" applyFont="1" applyBorder="1" applyAlignment="1" applyProtection="1">
      <alignment horizontal="center" vertical="center" shrinkToFit="1"/>
      <protection hidden="1"/>
    </xf>
    <xf numFmtId="0" fontId="17" fillId="0" borderId="57" xfId="0" applyFont="1" applyBorder="1" applyAlignment="1" applyProtection="1">
      <alignment horizontal="center" vertical="center" shrinkToFit="1"/>
      <protection hidden="1"/>
    </xf>
    <xf numFmtId="0" fontId="17" fillId="0" borderId="29" xfId="0" applyFont="1" applyBorder="1" applyAlignment="1" applyProtection="1">
      <alignment horizontal="center" vertical="center" shrinkToFit="1"/>
      <protection hidden="1"/>
    </xf>
    <xf numFmtId="0" fontId="17" fillId="0" borderId="5" xfId="0" applyFont="1" applyBorder="1" applyAlignment="1" applyProtection="1">
      <alignment horizontal="center" vertical="center" shrinkToFit="1"/>
      <protection hidden="1"/>
    </xf>
    <xf numFmtId="20" fontId="16" fillId="0" borderId="0" xfId="0" applyNumberFormat="1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right" vertical="center"/>
      <protection hidden="1"/>
    </xf>
    <xf numFmtId="169" fontId="16" fillId="0" borderId="0" xfId="0" applyNumberFormat="1" applyFont="1" applyAlignment="1" applyProtection="1">
      <alignment horizontal="center" vertical="center"/>
      <protection hidden="1"/>
    </xf>
    <xf numFmtId="0" fontId="16" fillId="7" borderId="23" xfId="0" applyFont="1" applyFill="1" applyBorder="1" applyAlignment="1" applyProtection="1">
      <alignment horizontal="center" vertical="center"/>
      <protection hidden="1"/>
    </xf>
    <xf numFmtId="0" fontId="16" fillId="7" borderId="24" xfId="0" applyFont="1" applyFill="1" applyBorder="1" applyAlignment="1" applyProtection="1">
      <alignment horizontal="center" vertical="center"/>
      <protection hidden="1"/>
    </xf>
    <xf numFmtId="0" fontId="16" fillId="7" borderId="25" xfId="0" applyFont="1" applyFill="1" applyBorder="1" applyAlignment="1" applyProtection="1">
      <alignment horizontal="center" vertical="center"/>
      <protection hidden="1"/>
    </xf>
    <xf numFmtId="0" fontId="16" fillId="8" borderId="23" xfId="0" applyFont="1" applyFill="1" applyBorder="1" applyAlignment="1" applyProtection="1">
      <alignment horizontal="center" vertical="center"/>
      <protection hidden="1"/>
    </xf>
    <xf numFmtId="0" fontId="16" fillId="8" borderId="24" xfId="0" applyFont="1" applyFill="1" applyBorder="1" applyAlignment="1" applyProtection="1">
      <alignment horizontal="center" vertical="center"/>
      <protection hidden="1"/>
    </xf>
    <xf numFmtId="0" fontId="16" fillId="8" borderId="25" xfId="0" applyFont="1" applyFill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6" fillId="2" borderId="58" xfId="0" applyFont="1" applyFill="1" applyBorder="1" applyAlignment="1" applyProtection="1">
      <alignment horizontal="center" vertical="center"/>
      <protection hidden="1"/>
    </xf>
    <xf numFmtId="0" fontId="16" fillId="3" borderId="58" xfId="0" applyFont="1" applyFill="1" applyBorder="1" applyAlignment="1" applyProtection="1">
      <alignment horizontal="center" vertical="center"/>
      <protection hidden="1"/>
    </xf>
    <xf numFmtId="0" fontId="16" fillId="3" borderId="30" xfId="0" applyFont="1" applyFill="1" applyBorder="1" applyAlignment="1" applyProtection="1">
      <alignment horizontal="center" vertical="center"/>
      <protection hidden="1"/>
    </xf>
    <xf numFmtId="0" fontId="16" fillId="4" borderId="58" xfId="0" applyFont="1" applyFill="1" applyBorder="1" applyAlignment="1" applyProtection="1">
      <alignment horizontal="center" vertical="center"/>
      <protection hidden="1"/>
    </xf>
    <xf numFmtId="0" fontId="16" fillId="5" borderId="58" xfId="0" applyFont="1" applyFill="1" applyBorder="1" applyAlignment="1" applyProtection="1">
      <alignment horizontal="center" vertical="center"/>
      <protection hidden="1"/>
    </xf>
    <xf numFmtId="167" fontId="17" fillId="0" borderId="34" xfId="0" applyNumberFormat="1" applyFont="1" applyBorder="1" applyAlignment="1" applyProtection="1">
      <alignment horizontal="right" vertical="center" shrinkToFit="1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71" fontId="13" fillId="0" borderId="0" xfId="0" applyNumberFormat="1" applyFont="1" applyAlignment="1" applyProtection="1">
      <alignment horizontal="center" vertical="center"/>
      <protection locked="0"/>
    </xf>
    <xf numFmtId="0" fontId="17" fillId="0" borderId="16" xfId="0" applyFont="1" applyBorder="1" applyAlignment="1" applyProtection="1">
      <alignment horizontal="left" vertical="center" shrinkToFit="1"/>
      <protection locked="0"/>
    </xf>
    <xf numFmtId="0" fontId="17" fillId="0" borderId="3" xfId="0" applyFont="1" applyBorder="1" applyAlignment="1" applyProtection="1">
      <alignment horizontal="left" vertical="center" shrinkToFit="1"/>
      <protection locked="0"/>
    </xf>
    <xf numFmtId="0" fontId="17" fillId="0" borderId="20" xfId="0" applyFont="1" applyBorder="1" applyAlignment="1" applyProtection="1">
      <alignment horizontal="left" vertical="center" shrinkToFit="1"/>
      <protection locked="0"/>
    </xf>
    <xf numFmtId="0" fontId="17" fillId="0" borderId="12" xfId="0" applyFont="1" applyBorder="1" applyAlignment="1" applyProtection="1">
      <alignment horizontal="left" vertical="center" shrinkToFit="1"/>
      <protection locked="0"/>
    </xf>
    <xf numFmtId="0" fontId="17" fillId="0" borderId="4" xfId="0" applyFont="1" applyBorder="1" applyAlignment="1" applyProtection="1">
      <alignment horizontal="left" vertical="center" shrinkToFit="1"/>
      <protection locked="0"/>
    </xf>
    <xf numFmtId="0" fontId="17" fillId="0" borderId="21" xfId="0" applyFont="1" applyBorder="1" applyAlignment="1" applyProtection="1">
      <alignment horizontal="left" vertical="center" shrinkToFit="1"/>
      <protection locked="0"/>
    </xf>
    <xf numFmtId="0" fontId="17" fillId="0" borderId="14" xfId="0" applyFont="1" applyBorder="1" applyAlignment="1" applyProtection="1">
      <alignment horizontal="left" vertical="center" shrinkToFit="1"/>
      <protection locked="0"/>
    </xf>
    <xf numFmtId="0" fontId="17" fillId="0" borderId="2" xfId="0" applyFont="1" applyBorder="1" applyAlignment="1" applyProtection="1">
      <alignment horizontal="left" vertical="center" shrinkToFit="1"/>
      <protection locked="0"/>
    </xf>
    <xf numFmtId="0" fontId="17" fillId="0" borderId="18" xfId="0" applyFont="1" applyBorder="1" applyAlignment="1" applyProtection="1">
      <alignment horizontal="left" vertical="center" shrinkToFit="1"/>
      <protection locked="0"/>
    </xf>
    <xf numFmtId="0" fontId="30" fillId="0" borderId="0" xfId="0" applyFont="1" applyAlignment="1" applyProtection="1">
      <alignment horizontal="right" vertical="center"/>
      <protection hidden="1"/>
    </xf>
    <xf numFmtId="0" fontId="17" fillId="3" borderId="48" xfId="0" applyFont="1" applyFill="1" applyBorder="1" applyAlignment="1" applyProtection="1">
      <alignment horizontal="center" vertical="center" shrinkToFit="1"/>
      <protection hidden="1"/>
    </xf>
    <xf numFmtId="0" fontId="17" fillId="3" borderId="49" xfId="0" applyFont="1" applyFill="1" applyBorder="1" applyAlignment="1" applyProtection="1">
      <alignment horizontal="center" vertical="center" shrinkToFit="1"/>
      <protection hidden="1"/>
    </xf>
    <xf numFmtId="0" fontId="13" fillId="7" borderId="26" xfId="0" applyFont="1" applyFill="1" applyBorder="1" applyAlignment="1" applyProtection="1">
      <alignment horizontal="center" textRotation="90" shrinkToFit="1"/>
      <protection hidden="1"/>
    </xf>
    <xf numFmtId="0" fontId="13" fillId="7" borderId="27" xfId="0" applyFont="1" applyFill="1" applyBorder="1" applyAlignment="1" applyProtection="1">
      <alignment horizontal="center" textRotation="90" shrinkToFit="1"/>
      <protection hidden="1"/>
    </xf>
    <xf numFmtId="0" fontId="13" fillId="7" borderId="59" xfId="0" applyFont="1" applyFill="1" applyBorder="1" applyAlignment="1" applyProtection="1">
      <alignment horizontal="center" textRotation="90" shrinkToFit="1"/>
      <protection hidden="1"/>
    </xf>
    <xf numFmtId="0" fontId="13" fillId="7" borderId="8" xfId="0" applyFont="1" applyFill="1" applyBorder="1" applyAlignment="1" applyProtection="1">
      <alignment horizontal="center" textRotation="90" shrinkToFit="1"/>
      <protection hidden="1"/>
    </xf>
    <xf numFmtId="0" fontId="13" fillId="7" borderId="28" xfId="0" applyFont="1" applyFill="1" applyBorder="1" applyAlignment="1" applyProtection="1">
      <alignment horizontal="center" textRotation="90" shrinkToFit="1"/>
      <protection hidden="1"/>
    </xf>
    <xf numFmtId="0" fontId="13" fillId="7" borderId="29" xfId="0" applyFont="1" applyFill="1" applyBorder="1" applyAlignment="1" applyProtection="1">
      <alignment horizontal="center" textRotation="90" shrinkToFit="1"/>
      <protection hidden="1"/>
    </xf>
    <xf numFmtId="0" fontId="17" fillId="3" borderId="45" xfId="0" applyFont="1" applyFill="1" applyBorder="1" applyAlignment="1" applyProtection="1">
      <alignment horizontal="center" vertical="center" shrinkToFit="1"/>
      <protection hidden="1"/>
    </xf>
    <xf numFmtId="0" fontId="17" fillId="3" borderId="53" xfId="0" applyFont="1" applyFill="1" applyBorder="1" applyAlignment="1" applyProtection="1">
      <alignment horizontal="center" vertical="center" shrinkToFit="1"/>
      <protection hidden="1"/>
    </xf>
    <xf numFmtId="0" fontId="13" fillId="8" borderId="37" xfId="0" applyFont="1" applyFill="1" applyBorder="1" applyAlignment="1" applyProtection="1">
      <alignment horizontal="center" textRotation="90"/>
      <protection hidden="1"/>
    </xf>
    <xf numFmtId="0" fontId="13" fillId="8" borderId="34" xfId="0" applyFont="1" applyFill="1" applyBorder="1" applyAlignment="1" applyProtection="1">
      <alignment horizontal="center" textRotation="90"/>
      <protection hidden="1"/>
    </xf>
    <xf numFmtId="0" fontId="13" fillId="8" borderId="60" xfId="0" applyFont="1" applyFill="1" applyBorder="1" applyAlignment="1" applyProtection="1">
      <alignment horizontal="center" textRotation="90"/>
      <protection hidden="1"/>
    </xf>
    <xf numFmtId="0" fontId="13" fillId="8" borderId="61" xfId="0" applyFont="1" applyFill="1" applyBorder="1" applyAlignment="1" applyProtection="1">
      <alignment horizontal="center" textRotation="90"/>
      <protection hidden="1"/>
    </xf>
    <xf numFmtId="0" fontId="13" fillId="8" borderId="0" xfId="0" applyFont="1" applyFill="1" applyAlignment="1" applyProtection="1">
      <alignment horizontal="center" textRotation="90"/>
      <protection hidden="1"/>
    </xf>
    <xf numFmtId="0" fontId="13" fillId="8" borderId="62" xfId="0" applyFont="1" applyFill="1" applyBorder="1" applyAlignment="1" applyProtection="1">
      <alignment horizontal="center" textRotation="90"/>
      <protection hidden="1"/>
    </xf>
    <xf numFmtId="0" fontId="13" fillId="8" borderId="56" xfId="0" applyFont="1" applyFill="1" applyBorder="1" applyAlignment="1" applyProtection="1">
      <alignment horizontal="center" textRotation="90"/>
      <protection hidden="1"/>
    </xf>
    <xf numFmtId="0" fontId="13" fillId="8" borderId="5" xfId="0" applyFont="1" applyFill="1" applyBorder="1" applyAlignment="1" applyProtection="1">
      <alignment horizontal="center" textRotation="90"/>
      <protection hidden="1"/>
    </xf>
    <xf numFmtId="0" fontId="13" fillId="8" borderId="57" xfId="0" applyFont="1" applyFill="1" applyBorder="1" applyAlignment="1" applyProtection="1">
      <alignment horizontal="center" textRotation="90"/>
      <protection hidden="1"/>
    </xf>
    <xf numFmtId="0" fontId="17" fillId="0" borderId="47" xfId="0" applyFont="1" applyBorder="1" applyAlignment="1" applyProtection="1">
      <alignment horizontal="left" vertical="center" shrinkToFit="1"/>
      <protection hidden="1"/>
    </xf>
    <xf numFmtId="0" fontId="17" fillId="0" borderId="50" xfId="0" applyFont="1" applyBorder="1" applyAlignment="1" applyProtection="1">
      <alignment horizontal="left" vertical="center" shrinkToFit="1"/>
      <protection hidden="1"/>
    </xf>
    <xf numFmtId="0" fontId="17" fillId="0" borderId="52" xfId="0" applyFont="1" applyBorder="1" applyAlignment="1" applyProtection="1">
      <alignment horizontal="left" vertical="center" shrinkToFit="1"/>
      <protection hidden="1"/>
    </xf>
    <xf numFmtId="0" fontId="17" fillId="0" borderId="48" xfId="0" applyFont="1" applyBorder="1" applyAlignment="1" applyProtection="1">
      <alignment horizontal="left" vertical="center" shrinkToFit="1"/>
      <protection hidden="1"/>
    </xf>
    <xf numFmtId="0" fontId="13" fillId="8" borderId="63" xfId="0" applyFont="1" applyFill="1" applyBorder="1" applyAlignment="1" applyProtection="1">
      <alignment horizontal="center" textRotation="90"/>
      <protection hidden="1"/>
    </xf>
    <xf numFmtId="0" fontId="13" fillId="8" borderId="1" xfId="0" applyFont="1" applyFill="1" applyBorder="1" applyAlignment="1" applyProtection="1">
      <alignment horizontal="center" textRotation="90"/>
      <protection hidden="1"/>
    </xf>
    <xf numFmtId="0" fontId="13" fillId="8" borderId="64" xfId="0" applyFont="1" applyFill="1" applyBorder="1" applyAlignment="1" applyProtection="1">
      <alignment horizontal="center" textRotation="90"/>
      <protection hidden="1"/>
    </xf>
    <xf numFmtId="0" fontId="13" fillId="7" borderId="65" xfId="0" applyFont="1" applyFill="1" applyBorder="1" applyAlignment="1" applyProtection="1">
      <alignment horizontal="center" textRotation="90" shrinkToFit="1"/>
      <protection hidden="1"/>
    </xf>
    <xf numFmtId="0" fontId="13" fillId="7" borderId="66" xfId="0" applyFont="1" applyFill="1" applyBorder="1" applyAlignment="1" applyProtection="1">
      <alignment horizontal="center" textRotation="90" shrinkToFit="1"/>
      <protection hidden="1"/>
    </xf>
    <xf numFmtId="0" fontId="13" fillId="7" borderId="67" xfId="0" applyFont="1" applyFill="1" applyBorder="1" applyAlignment="1" applyProtection="1">
      <alignment horizontal="center" textRotation="90" shrinkToFit="1"/>
      <protection hidden="1"/>
    </xf>
    <xf numFmtId="0" fontId="13" fillId="8" borderId="68" xfId="0" applyFont="1" applyFill="1" applyBorder="1" applyAlignment="1" applyProtection="1">
      <alignment horizontal="center" textRotation="90"/>
      <protection hidden="1"/>
    </xf>
    <xf numFmtId="0" fontId="13" fillId="8" borderId="69" xfId="0" applyFont="1" applyFill="1" applyBorder="1" applyAlignment="1" applyProtection="1">
      <alignment horizontal="center" textRotation="90"/>
      <protection hidden="1"/>
    </xf>
    <xf numFmtId="0" fontId="13" fillId="8" borderId="70" xfId="0" applyFont="1" applyFill="1" applyBorder="1" applyAlignment="1" applyProtection="1">
      <alignment horizontal="center" textRotation="90"/>
      <protection hidden="1"/>
    </xf>
    <xf numFmtId="0" fontId="16" fillId="8" borderId="23" xfId="0" applyFont="1" applyFill="1" applyBorder="1" applyAlignment="1" applyProtection="1">
      <alignment horizontal="center" vertical="center" shrinkToFit="1"/>
      <protection hidden="1"/>
    </xf>
    <xf numFmtId="0" fontId="17" fillId="0" borderId="45" xfId="0" applyFont="1" applyBorder="1" applyAlignment="1" applyProtection="1">
      <alignment horizontal="left" vertical="center" shrinkToFit="1"/>
      <protection hidden="1"/>
    </xf>
    <xf numFmtId="0" fontId="17" fillId="0" borderId="53" xfId="0" applyFont="1" applyBorder="1" applyAlignment="1" applyProtection="1">
      <alignment horizontal="left" vertical="center" shrinkToFit="1"/>
      <protection hidden="1"/>
    </xf>
    <xf numFmtId="0" fontId="32" fillId="0" borderId="0" xfId="0" applyFont="1" applyAlignment="1" applyProtection="1">
      <alignment horizontal="center" vertical="center"/>
      <protection locked="0"/>
    </xf>
    <xf numFmtId="172" fontId="13" fillId="0" borderId="0" xfId="0" applyNumberFormat="1" applyFont="1" applyAlignment="1" applyProtection="1">
      <alignment horizontal="left" vertical="center"/>
      <protection locked="0"/>
    </xf>
    <xf numFmtId="0" fontId="4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41" fillId="0" borderId="0" xfId="0" applyFont="1" applyAlignment="1">
      <alignment horizontal="left" vertical="center"/>
    </xf>
    <xf numFmtId="0" fontId="9" fillId="0" borderId="49" xfId="0" applyFont="1" applyBorder="1" applyAlignment="1" applyProtection="1">
      <alignment horizontal="center" vertical="center" shrinkToFit="1"/>
      <protection hidden="1"/>
    </xf>
    <xf numFmtId="0" fontId="9" fillId="0" borderId="44" xfId="0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9" fillId="0" borderId="12" xfId="0" applyFont="1" applyBorder="1" applyAlignment="1" applyProtection="1">
      <alignment horizontal="left" vertical="center" shrinkToFit="1"/>
      <protection hidden="1"/>
    </xf>
    <xf numFmtId="0" fontId="9" fillId="0" borderId="4" xfId="0" applyFont="1" applyBorder="1" applyAlignment="1" applyProtection="1">
      <alignment horizontal="left" vertical="center" shrinkToFit="1"/>
      <protection hidden="1"/>
    </xf>
    <xf numFmtId="0" fontId="9" fillId="0" borderId="21" xfId="0" applyFont="1" applyBorder="1" applyAlignment="1" applyProtection="1">
      <alignment horizontal="left" vertical="center" shrinkToFit="1"/>
      <protection hidden="1"/>
    </xf>
    <xf numFmtId="0" fontId="9" fillId="0" borderId="14" xfId="0" applyFont="1" applyBorder="1" applyAlignment="1" applyProtection="1">
      <alignment horizontal="left" vertical="center" shrinkToFit="1"/>
      <protection hidden="1"/>
    </xf>
    <xf numFmtId="0" fontId="9" fillId="0" borderId="2" xfId="0" applyFont="1" applyBorder="1" applyAlignment="1" applyProtection="1">
      <alignment horizontal="left" vertical="center" shrinkToFit="1"/>
      <protection hidden="1"/>
    </xf>
    <xf numFmtId="0" fontId="9" fillId="0" borderId="18" xfId="0" applyFont="1" applyBorder="1" applyAlignment="1" applyProtection="1">
      <alignment horizontal="left" vertical="center" shrinkToFit="1"/>
      <protection hidden="1"/>
    </xf>
    <xf numFmtId="0" fontId="9" fillId="0" borderId="16" xfId="0" applyFont="1" applyBorder="1" applyAlignment="1" applyProtection="1">
      <alignment horizontal="left" vertical="center" shrinkToFit="1"/>
      <protection hidden="1"/>
    </xf>
    <xf numFmtId="0" fontId="9" fillId="0" borderId="3" xfId="0" applyFont="1" applyBorder="1" applyAlignment="1" applyProtection="1">
      <alignment horizontal="left" vertical="center" shrinkToFit="1"/>
      <protection hidden="1"/>
    </xf>
    <xf numFmtId="0" fontId="9" fillId="0" borderId="20" xfId="0" applyFont="1" applyBorder="1" applyAlignment="1" applyProtection="1">
      <alignment horizontal="left" vertical="center" shrinkToFi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171" fontId="13" fillId="0" borderId="0" xfId="0" applyNumberFormat="1" applyFont="1" applyAlignment="1" applyProtection="1">
      <alignment horizontal="center" vertical="center"/>
      <protection hidden="1"/>
    </xf>
    <xf numFmtId="0" fontId="9" fillId="0" borderId="15" xfId="0" applyFont="1" applyBorder="1" applyAlignment="1" applyProtection="1">
      <alignment horizontal="left" vertical="center" shrinkToFit="1"/>
      <protection hidden="1"/>
    </xf>
    <xf numFmtId="0" fontId="9" fillId="3" borderId="58" xfId="0" applyFont="1" applyFill="1" applyBorder="1" applyAlignment="1" applyProtection="1">
      <alignment horizontal="center" vertical="center"/>
      <protection hidden="1"/>
    </xf>
    <xf numFmtId="0" fontId="9" fillId="3" borderId="30" xfId="0" applyFont="1" applyFill="1" applyBorder="1" applyAlignment="1" applyProtection="1">
      <alignment horizontal="center" vertical="center"/>
      <protection hidden="1"/>
    </xf>
    <xf numFmtId="0" fontId="9" fillId="3" borderId="31" xfId="0" applyFont="1" applyFill="1" applyBorder="1" applyAlignment="1" applyProtection="1">
      <alignment horizontal="center" vertical="center"/>
      <protection hidden="1"/>
    </xf>
    <xf numFmtId="0" fontId="9" fillId="3" borderId="24" xfId="0" applyFont="1" applyFill="1" applyBorder="1" applyAlignment="1" applyProtection="1">
      <alignment horizontal="center" vertical="center"/>
      <protection hidden="1"/>
    </xf>
    <xf numFmtId="0" fontId="9" fillId="3" borderId="36" xfId="0" applyFont="1" applyFill="1" applyBorder="1" applyAlignment="1" applyProtection="1">
      <alignment horizontal="center" vertical="center"/>
      <protection hidden="1"/>
    </xf>
    <xf numFmtId="0" fontId="9" fillId="0" borderId="54" xfId="0" applyFont="1" applyBorder="1" applyAlignment="1" applyProtection="1">
      <alignment horizontal="center" vertical="center" shrinkToFit="1"/>
      <protection hidden="1"/>
    </xf>
    <xf numFmtId="0" fontId="9" fillId="0" borderId="33" xfId="0" applyFont="1" applyBorder="1" applyAlignment="1" applyProtection="1">
      <alignment horizontal="center" vertical="center" shrinkToFit="1"/>
      <protection hidden="1"/>
    </xf>
    <xf numFmtId="0" fontId="9" fillId="0" borderId="22" xfId="0" applyFont="1" applyBorder="1" applyAlignment="1" applyProtection="1">
      <alignment horizontal="left" vertical="center" shrinkToFit="1"/>
      <protection hidden="1"/>
    </xf>
    <xf numFmtId="0" fontId="9" fillId="0" borderId="26" xfId="0" applyFont="1" applyBorder="1" applyAlignment="1" applyProtection="1">
      <alignment horizontal="center" vertical="center"/>
      <protection hidden="1"/>
    </xf>
    <xf numFmtId="0" fontId="9" fillId="0" borderId="27" xfId="0" applyFont="1" applyBorder="1" applyAlignment="1" applyProtection="1">
      <alignment horizontal="center" vertical="center"/>
      <protection hidden="1"/>
    </xf>
    <xf numFmtId="0" fontId="9" fillId="0" borderId="28" xfId="0" applyFont="1" applyBorder="1" applyAlignment="1" applyProtection="1">
      <alignment horizontal="center" vertical="center"/>
      <protection hidden="1"/>
    </xf>
    <xf numFmtId="0" fontId="9" fillId="0" borderId="29" xfId="0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9" fillId="2" borderId="58" xfId="0" applyFont="1" applyFill="1" applyBorder="1" applyAlignment="1" applyProtection="1">
      <alignment horizontal="center" vertical="center"/>
      <protection hidden="1"/>
    </xf>
    <xf numFmtId="0" fontId="9" fillId="2" borderId="30" xfId="0" applyFont="1" applyFill="1" applyBorder="1" applyAlignment="1" applyProtection="1">
      <alignment horizontal="center" vertical="center"/>
      <protection hidden="1"/>
    </xf>
    <xf numFmtId="169" fontId="9" fillId="0" borderId="0" xfId="0" applyNumberFormat="1" applyFont="1" applyAlignment="1" applyProtection="1">
      <alignment horizontal="center" vertical="center"/>
      <protection hidden="1"/>
    </xf>
    <xf numFmtId="0" fontId="9" fillId="5" borderId="31" xfId="0" applyFont="1" applyFill="1" applyBorder="1" applyAlignment="1" applyProtection="1">
      <alignment horizontal="center" vertical="center"/>
      <protection hidden="1"/>
    </xf>
    <xf numFmtId="0" fontId="9" fillId="5" borderId="24" xfId="0" applyFont="1" applyFill="1" applyBorder="1" applyAlignment="1" applyProtection="1">
      <alignment horizontal="center" vertical="center"/>
      <protection hidden="1"/>
    </xf>
    <xf numFmtId="0" fontId="9" fillId="5" borderId="36" xfId="0" applyFont="1" applyFill="1" applyBorder="1" applyAlignment="1" applyProtection="1">
      <alignment horizontal="center" vertical="center"/>
      <protection hidden="1"/>
    </xf>
    <xf numFmtId="0" fontId="10" fillId="0" borderId="3" xfId="0" applyFont="1" applyBorder="1" applyAlignment="1" applyProtection="1">
      <alignment horizontal="center" vertical="center"/>
      <protection hidden="1"/>
    </xf>
    <xf numFmtId="0" fontId="10" fillId="0" borderId="17" xfId="0" applyFont="1" applyBorder="1" applyAlignment="1" applyProtection="1">
      <alignment horizontal="center" vertical="center"/>
      <protection hidden="1"/>
    </xf>
    <xf numFmtId="0" fontId="10" fillId="0" borderId="19" xfId="0" applyFont="1" applyBorder="1" applyAlignment="1" applyProtection="1">
      <alignment horizontal="center" vertical="center"/>
      <protection hidden="1"/>
    </xf>
    <xf numFmtId="0" fontId="9" fillId="4" borderId="31" xfId="0" applyFont="1" applyFill="1" applyBorder="1" applyAlignment="1" applyProtection="1">
      <alignment horizontal="center" vertical="center"/>
      <protection hidden="1"/>
    </xf>
    <xf numFmtId="0" fontId="9" fillId="4" borderId="24" xfId="0" applyFont="1" applyFill="1" applyBorder="1" applyAlignment="1" applyProtection="1">
      <alignment horizontal="center" vertical="center"/>
      <protection hidden="1"/>
    </xf>
    <xf numFmtId="0" fontId="9" fillId="4" borderId="36" xfId="0" applyFont="1" applyFill="1" applyBorder="1" applyAlignment="1" applyProtection="1">
      <alignment horizontal="center" vertical="center"/>
      <protection hidden="1"/>
    </xf>
    <xf numFmtId="0" fontId="9" fillId="2" borderId="31" xfId="0" applyFont="1" applyFill="1" applyBorder="1" applyAlignment="1" applyProtection="1">
      <alignment horizontal="center" vertical="center"/>
      <protection hidden="1"/>
    </xf>
    <xf numFmtId="0" fontId="9" fillId="2" borderId="24" xfId="0" applyFont="1" applyFill="1" applyBorder="1" applyAlignment="1" applyProtection="1">
      <alignment horizontal="center" vertical="center"/>
      <protection hidden="1"/>
    </xf>
    <xf numFmtId="0" fontId="9" fillId="2" borderId="36" xfId="0" applyFont="1" applyFill="1" applyBorder="1" applyAlignment="1" applyProtection="1">
      <alignment horizontal="center" vertical="center"/>
      <protection hidden="1"/>
    </xf>
    <xf numFmtId="0" fontId="9" fillId="5" borderId="58" xfId="0" applyFont="1" applyFill="1" applyBorder="1" applyAlignment="1" applyProtection="1">
      <alignment horizontal="center" vertical="center"/>
      <protection hidden="1"/>
    </xf>
    <xf numFmtId="0" fontId="9" fillId="5" borderId="30" xfId="0" applyFont="1" applyFill="1" applyBorder="1" applyAlignment="1" applyProtection="1">
      <alignment horizontal="center" vertical="center"/>
      <protection hidden="1"/>
    </xf>
    <xf numFmtId="0" fontId="9" fillId="0" borderId="55" xfId="0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 applyProtection="1">
      <alignment horizontal="center" vertical="center" shrinkToFit="1"/>
      <protection hidden="1"/>
    </xf>
    <xf numFmtId="0" fontId="9" fillId="0" borderId="19" xfId="0" applyFont="1" applyBorder="1" applyAlignment="1" applyProtection="1">
      <alignment horizontal="left" vertical="center" shrinkToFit="1"/>
      <protection hidden="1"/>
    </xf>
    <xf numFmtId="0" fontId="9" fillId="0" borderId="32" xfId="0" applyFont="1" applyBorder="1" applyAlignment="1" applyProtection="1">
      <alignment horizontal="left" vertical="center" shrinkToFit="1"/>
      <protection hidden="1"/>
    </xf>
    <xf numFmtId="0" fontId="9" fillId="0" borderId="11" xfId="0" applyFont="1" applyBorder="1" applyAlignment="1" applyProtection="1">
      <alignment horizontal="left" vertical="center" shrinkToFit="1"/>
      <protection hidden="1"/>
    </xf>
    <xf numFmtId="164" fontId="9" fillId="0" borderId="19" xfId="0" applyNumberFormat="1" applyFont="1" applyBorder="1" applyAlignment="1" applyProtection="1">
      <alignment horizontal="center" vertical="center" shrinkToFit="1"/>
      <protection hidden="1"/>
    </xf>
    <xf numFmtId="164" fontId="9" fillId="0" borderId="3" xfId="0" applyNumberFormat="1" applyFont="1" applyBorder="1" applyAlignment="1" applyProtection="1">
      <alignment horizontal="center" vertical="center" shrinkToFit="1"/>
      <protection hidden="1"/>
    </xf>
    <xf numFmtId="164" fontId="9" fillId="0" borderId="17" xfId="0" applyNumberFormat="1" applyFont="1" applyBorder="1" applyAlignment="1" applyProtection="1">
      <alignment horizontal="center" vertical="center" shrinkToFit="1"/>
      <protection hidden="1"/>
    </xf>
    <xf numFmtId="0" fontId="37" fillId="0" borderId="41" xfId="0" applyFont="1" applyBorder="1" applyAlignment="1" applyProtection="1">
      <alignment horizontal="center" vertical="center"/>
      <protection hidden="1"/>
    </xf>
    <xf numFmtId="0" fontId="37" fillId="0" borderId="42" xfId="0" applyFont="1" applyBorder="1" applyAlignment="1" applyProtection="1">
      <alignment horizontal="center" vertical="center"/>
      <protection hidden="1"/>
    </xf>
    <xf numFmtId="0" fontId="37" fillId="0" borderId="43" xfId="0" applyFont="1" applyBorder="1" applyAlignment="1" applyProtection="1">
      <alignment horizontal="center" vertical="center"/>
      <protection hidden="1"/>
    </xf>
    <xf numFmtId="0" fontId="9" fillId="7" borderId="23" xfId="0" applyFont="1" applyFill="1" applyBorder="1" applyAlignment="1" applyProtection="1">
      <alignment horizontal="center" vertical="center"/>
      <protection hidden="1"/>
    </xf>
    <xf numFmtId="0" fontId="9" fillId="7" borderId="24" xfId="0" applyFont="1" applyFill="1" applyBorder="1" applyAlignment="1" applyProtection="1">
      <alignment horizontal="center" vertical="center"/>
      <protection hidden="1"/>
    </xf>
    <xf numFmtId="0" fontId="9" fillId="7" borderId="25" xfId="0" applyFont="1" applyFill="1" applyBorder="1" applyAlignment="1" applyProtection="1">
      <alignment horizontal="center" vertical="center"/>
      <protection hidden="1"/>
    </xf>
    <xf numFmtId="0" fontId="9" fillId="8" borderId="23" xfId="0" applyFont="1" applyFill="1" applyBorder="1" applyAlignment="1" applyProtection="1">
      <alignment horizontal="center" vertical="center"/>
      <protection hidden="1"/>
    </xf>
    <xf numFmtId="0" fontId="9" fillId="8" borderId="24" xfId="0" applyFont="1" applyFill="1" applyBorder="1" applyAlignment="1" applyProtection="1">
      <alignment horizontal="center" vertical="center"/>
      <protection hidden="1"/>
    </xf>
    <xf numFmtId="0" fontId="9" fillId="8" borderId="25" xfId="0" applyFont="1" applyFill="1" applyBorder="1" applyAlignment="1" applyProtection="1">
      <alignment horizontal="center" vertical="center"/>
      <protection hidden="1"/>
    </xf>
    <xf numFmtId="164" fontId="9" fillId="0" borderId="22" xfId="0" applyNumberFormat="1" applyFont="1" applyBorder="1" applyAlignment="1" applyProtection="1">
      <alignment horizontal="center" vertical="center" shrinkToFit="1"/>
      <protection hidden="1"/>
    </xf>
    <xf numFmtId="164" fontId="9" fillId="0" borderId="2" xfId="0" applyNumberFormat="1" applyFont="1" applyBorder="1" applyAlignment="1" applyProtection="1">
      <alignment horizontal="center" vertical="center" shrinkToFit="1"/>
      <protection hidden="1"/>
    </xf>
    <xf numFmtId="164" fontId="9" fillId="0" borderId="15" xfId="0" applyNumberFormat="1" applyFont="1" applyBorder="1" applyAlignment="1" applyProtection="1">
      <alignment horizontal="center" vertical="center" shrinkToFit="1"/>
      <protection hidden="1"/>
    </xf>
    <xf numFmtId="164" fontId="9" fillId="0" borderId="32" xfId="0" applyNumberFormat="1" applyFont="1" applyBorder="1" applyAlignment="1" applyProtection="1">
      <alignment horizontal="center" vertical="center" shrinkToFit="1"/>
      <protection hidden="1"/>
    </xf>
    <xf numFmtId="164" fontId="9" fillId="0" borderId="11" xfId="0" applyNumberFormat="1" applyFont="1" applyBorder="1" applyAlignment="1" applyProtection="1">
      <alignment horizontal="center" vertical="center" shrinkToFit="1"/>
      <protection hidden="1"/>
    </xf>
    <xf numFmtId="164" fontId="9" fillId="0" borderId="35" xfId="0" applyNumberFormat="1" applyFont="1" applyBorder="1" applyAlignment="1" applyProtection="1">
      <alignment horizontal="center" vertical="center" shrinkToFit="1"/>
      <protection hidden="1"/>
    </xf>
    <xf numFmtId="0" fontId="9" fillId="0" borderId="17" xfId="0" applyFont="1" applyBorder="1" applyAlignment="1" applyProtection="1">
      <alignment horizontal="left" vertical="center" shrinkToFit="1"/>
      <protection hidden="1"/>
    </xf>
    <xf numFmtId="0" fontId="9" fillId="0" borderId="35" xfId="0" applyFont="1" applyBorder="1" applyAlignment="1" applyProtection="1">
      <alignment horizontal="left" vertical="center" shrinkToFit="1"/>
      <protection hidden="1"/>
    </xf>
    <xf numFmtId="166" fontId="9" fillId="0" borderId="16" xfId="0" applyNumberFormat="1" applyFont="1" applyBorder="1" applyAlignment="1" applyProtection="1">
      <alignment horizontal="center" vertical="center" shrinkToFit="1"/>
      <protection hidden="1"/>
    </xf>
    <xf numFmtId="166" fontId="9" fillId="0" borderId="3" xfId="0" applyNumberFormat="1" applyFont="1" applyBorder="1" applyAlignment="1" applyProtection="1">
      <alignment horizontal="center" vertical="center" shrinkToFit="1"/>
      <protection hidden="1"/>
    </xf>
    <xf numFmtId="0" fontId="36" fillId="0" borderId="0" xfId="0" applyFont="1" applyAlignment="1" applyProtection="1">
      <alignment horizontal="right" vertical="center"/>
      <protection hidden="1"/>
    </xf>
    <xf numFmtId="166" fontId="9" fillId="0" borderId="12" xfId="0" applyNumberFormat="1" applyFont="1" applyBorder="1" applyAlignment="1" applyProtection="1">
      <alignment horizontal="center" vertical="center" shrinkToFit="1"/>
      <protection hidden="1"/>
    </xf>
    <xf numFmtId="166" fontId="9" fillId="0" borderId="4" xfId="0" applyNumberFormat="1" applyFont="1" applyBorder="1" applyAlignment="1" applyProtection="1">
      <alignment horizontal="center" vertical="center" shrinkToFit="1"/>
      <protection hidden="1"/>
    </xf>
    <xf numFmtId="169" fontId="9" fillId="0" borderId="0" xfId="0" applyNumberFormat="1" applyFont="1" applyAlignment="1" applyProtection="1">
      <alignment horizontal="left" vertical="center"/>
      <protection hidden="1"/>
    </xf>
    <xf numFmtId="0" fontId="34" fillId="3" borderId="6" xfId="0" applyFont="1" applyFill="1" applyBorder="1" applyAlignment="1" applyProtection="1">
      <alignment horizontal="center" vertical="center"/>
      <protection hidden="1"/>
    </xf>
    <xf numFmtId="20" fontId="9" fillId="0" borderId="0" xfId="0" applyNumberFormat="1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9" fillId="0" borderId="50" xfId="0" applyFont="1" applyBorder="1" applyAlignment="1" applyProtection="1">
      <alignment horizontal="center" vertical="center" shrinkToFit="1"/>
      <protection hidden="1"/>
    </xf>
    <xf numFmtId="0" fontId="9" fillId="0" borderId="51" xfId="0" applyFont="1" applyBorder="1" applyAlignment="1" applyProtection="1">
      <alignment horizontal="center" vertical="center" shrinkToFit="1"/>
      <protection hidden="1"/>
    </xf>
    <xf numFmtId="167" fontId="9" fillId="0" borderId="22" xfId="0" applyNumberFormat="1" applyFont="1" applyBorder="1" applyAlignment="1" applyProtection="1">
      <alignment horizontal="right" vertical="center" shrinkToFit="1"/>
      <protection hidden="1"/>
    </xf>
    <xf numFmtId="167" fontId="9" fillId="0" borderId="2" xfId="0" applyNumberFormat="1" applyFont="1" applyBorder="1" applyAlignment="1" applyProtection="1">
      <alignment horizontal="right" vertical="center" shrinkToFit="1"/>
      <protection hidden="1"/>
    </xf>
    <xf numFmtId="167" fontId="9" fillId="0" borderId="19" xfId="0" applyNumberFormat="1" applyFont="1" applyBorder="1" applyAlignment="1" applyProtection="1">
      <alignment horizontal="right" vertical="center" shrinkToFit="1"/>
      <protection hidden="1"/>
    </xf>
    <xf numFmtId="167" fontId="9" fillId="0" borderId="3" xfId="0" applyNumberFormat="1" applyFont="1" applyBorder="1" applyAlignment="1" applyProtection="1">
      <alignment horizontal="right" vertical="center" shrinkToFit="1"/>
      <protection hidden="1"/>
    </xf>
    <xf numFmtId="0" fontId="9" fillId="0" borderId="11" xfId="0" applyFont="1" applyBorder="1" applyAlignment="1" applyProtection="1">
      <alignment horizontal="center" vertical="center" shrinkToFit="1"/>
      <protection hidden="1"/>
    </xf>
    <xf numFmtId="0" fontId="9" fillId="0" borderId="71" xfId="0" applyFont="1" applyBorder="1" applyAlignment="1" applyProtection="1">
      <alignment horizontal="center" vertical="center" shrinkToFit="1"/>
      <protection hidden="1"/>
    </xf>
    <xf numFmtId="0" fontId="9" fillId="0" borderId="2" xfId="0" applyFont="1" applyBorder="1" applyAlignment="1" applyProtection="1">
      <alignment horizontal="center" vertical="center" shrinkToFit="1"/>
      <protection hidden="1"/>
    </xf>
    <xf numFmtId="0" fontId="9" fillId="0" borderId="18" xfId="0" applyFont="1" applyBorder="1" applyAlignment="1" applyProtection="1">
      <alignment horizontal="center" vertical="center" shrinkToFit="1"/>
      <protection hidden="1"/>
    </xf>
    <xf numFmtId="167" fontId="9" fillId="0" borderId="32" xfId="0" applyNumberFormat="1" applyFont="1" applyBorder="1" applyAlignment="1" applyProtection="1">
      <alignment horizontal="right" vertical="center" shrinkToFit="1"/>
      <protection hidden="1"/>
    </xf>
    <xf numFmtId="167" fontId="9" fillId="0" borderId="11" xfId="0" applyNumberFormat="1" applyFont="1" applyBorder="1" applyAlignment="1" applyProtection="1">
      <alignment horizontal="right" vertical="center" shrinkToFit="1"/>
      <protection hidden="1"/>
    </xf>
    <xf numFmtId="0" fontId="9" fillId="0" borderId="3" xfId="0" applyFont="1" applyBorder="1" applyAlignment="1" applyProtection="1">
      <alignment horizontal="center" vertical="center" shrinkToFit="1"/>
      <protection hidden="1"/>
    </xf>
    <xf numFmtId="0" fontId="9" fillId="0" borderId="20" xfId="0" applyFont="1" applyBorder="1" applyAlignment="1" applyProtection="1">
      <alignment horizontal="center" vertical="center" shrinkToFit="1"/>
      <protection hidden="1"/>
    </xf>
    <xf numFmtId="0" fontId="9" fillId="8" borderId="31" xfId="0" applyFont="1" applyFill="1" applyBorder="1" applyAlignment="1" applyProtection="1">
      <alignment horizontal="center" vertical="center" shrinkToFit="1"/>
      <protection hidden="1"/>
    </xf>
    <xf numFmtId="0" fontId="9" fillId="8" borderId="24" xfId="0" applyFont="1" applyFill="1" applyBorder="1" applyAlignment="1" applyProtection="1">
      <alignment horizontal="center" vertical="center" shrinkToFit="1"/>
      <protection hidden="1"/>
    </xf>
    <xf numFmtId="0" fontId="9" fillId="8" borderId="36" xfId="0" applyFont="1" applyFill="1" applyBorder="1" applyAlignment="1" applyProtection="1">
      <alignment horizontal="center" vertical="center" shrinkToFit="1"/>
      <protection hidden="1"/>
    </xf>
    <xf numFmtId="1" fontId="9" fillId="0" borderId="33" xfId="0" applyNumberFormat="1" applyFont="1" applyBorder="1" applyAlignment="1" applyProtection="1">
      <alignment horizontal="center" vertical="center" shrinkToFit="1"/>
      <protection hidden="1"/>
    </xf>
    <xf numFmtId="1" fontId="9" fillId="0" borderId="19" xfId="0" applyNumberFormat="1" applyFont="1" applyBorder="1" applyAlignment="1" applyProtection="1">
      <alignment horizontal="center" vertical="center" shrinkToFit="1"/>
      <protection hidden="1"/>
    </xf>
    <xf numFmtId="0" fontId="9" fillId="0" borderId="53" xfId="0" applyFont="1" applyBorder="1" applyAlignment="1" applyProtection="1">
      <alignment horizontal="center" vertical="center" shrinkToFit="1"/>
      <protection hidden="1"/>
    </xf>
    <xf numFmtId="0" fontId="9" fillId="0" borderId="17" xfId="0" applyFont="1" applyBorder="1" applyAlignment="1" applyProtection="1">
      <alignment horizontal="center" vertical="center" shrinkToFit="1"/>
      <protection hidden="1"/>
    </xf>
    <xf numFmtId="0" fontId="9" fillId="0" borderId="19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 applyProtection="1">
      <alignment horizontal="center" vertical="center" shrinkToFit="1"/>
      <protection hidden="1"/>
    </xf>
    <xf numFmtId="0" fontId="36" fillId="8" borderId="63" xfId="0" applyFont="1" applyFill="1" applyBorder="1" applyAlignment="1" applyProtection="1">
      <alignment horizontal="center" textRotation="90"/>
      <protection hidden="1"/>
    </xf>
    <xf numFmtId="0" fontId="36" fillId="8" borderId="34" xfId="0" applyFont="1" applyFill="1" applyBorder="1" applyAlignment="1" applyProtection="1">
      <alignment horizontal="center" textRotation="90"/>
      <protection hidden="1"/>
    </xf>
    <xf numFmtId="0" fontId="36" fillId="8" borderId="60" xfId="0" applyFont="1" applyFill="1" applyBorder="1" applyAlignment="1" applyProtection="1">
      <alignment horizontal="center" textRotation="90"/>
      <protection hidden="1"/>
    </xf>
    <xf numFmtId="0" fontId="36" fillId="8" borderId="1" xfId="0" applyFont="1" applyFill="1" applyBorder="1" applyAlignment="1" applyProtection="1">
      <alignment horizontal="center" textRotation="90"/>
      <protection hidden="1"/>
    </xf>
    <xf numFmtId="0" fontId="36" fillId="8" borderId="0" xfId="0" applyFont="1" applyFill="1" applyAlignment="1" applyProtection="1">
      <alignment horizontal="center" textRotation="90"/>
      <protection hidden="1"/>
    </xf>
    <xf numFmtId="0" fontId="36" fillId="8" borderId="62" xfId="0" applyFont="1" applyFill="1" applyBorder="1" applyAlignment="1" applyProtection="1">
      <alignment horizontal="center" textRotation="90"/>
      <protection hidden="1"/>
    </xf>
    <xf numFmtId="0" fontId="36" fillId="8" borderId="64" xfId="0" applyFont="1" applyFill="1" applyBorder="1" applyAlignment="1" applyProtection="1">
      <alignment horizontal="center" textRotation="90"/>
      <protection hidden="1"/>
    </xf>
    <xf numFmtId="0" fontId="36" fillId="8" borderId="5" xfId="0" applyFont="1" applyFill="1" applyBorder="1" applyAlignment="1" applyProtection="1">
      <alignment horizontal="center" textRotation="90"/>
      <protection hidden="1"/>
    </xf>
    <xf numFmtId="0" fontId="36" fillId="8" borderId="57" xfId="0" applyFont="1" applyFill="1" applyBorder="1" applyAlignment="1" applyProtection="1">
      <alignment horizontal="center" textRotation="90"/>
      <protection hidden="1"/>
    </xf>
    <xf numFmtId="0" fontId="36" fillId="8" borderId="37" xfId="0" applyFont="1" applyFill="1" applyBorder="1" applyAlignment="1" applyProtection="1">
      <alignment horizontal="center" textRotation="90"/>
      <protection hidden="1"/>
    </xf>
    <xf numFmtId="0" fontId="36" fillId="8" borderId="61" xfId="0" applyFont="1" applyFill="1" applyBorder="1" applyAlignment="1" applyProtection="1">
      <alignment horizontal="center" textRotation="90"/>
      <protection hidden="1"/>
    </xf>
    <xf numFmtId="0" fontId="36" fillId="8" borderId="56" xfId="0" applyFont="1" applyFill="1" applyBorder="1" applyAlignment="1" applyProtection="1">
      <alignment horizontal="center" textRotation="90"/>
      <protection hidden="1"/>
    </xf>
    <xf numFmtId="0" fontId="9" fillId="0" borderId="48" xfId="0" applyFont="1" applyBorder="1" applyAlignment="1" applyProtection="1">
      <alignment horizontal="center" vertical="center" shrinkToFit="1"/>
      <protection hidden="1"/>
    </xf>
    <xf numFmtId="0" fontId="36" fillId="8" borderId="68" xfId="0" applyFont="1" applyFill="1" applyBorder="1" applyAlignment="1" applyProtection="1">
      <alignment horizontal="center" textRotation="90"/>
      <protection hidden="1"/>
    </xf>
    <xf numFmtId="0" fontId="36" fillId="8" borderId="69" xfId="0" applyFont="1" applyFill="1" applyBorder="1" applyAlignment="1" applyProtection="1">
      <alignment horizontal="center" textRotation="90"/>
      <protection hidden="1"/>
    </xf>
    <xf numFmtId="0" fontId="36" fillId="8" borderId="70" xfId="0" applyFont="1" applyFill="1" applyBorder="1" applyAlignment="1" applyProtection="1">
      <alignment horizontal="center" textRotation="90"/>
      <protection hidden="1"/>
    </xf>
    <xf numFmtId="0" fontId="9" fillId="0" borderId="52" xfId="0" applyFont="1" applyBorder="1" applyAlignment="1" applyProtection="1">
      <alignment horizontal="left" vertical="center" shrinkToFit="1"/>
      <protection hidden="1"/>
    </xf>
    <xf numFmtId="0" fontId="9" fillId="0" borderId="48" xfId="0" applyFont="1" applyBorder="1" applyAlignment="1" applyProtection="1">
      <alignment horizontal="left" vertical="center" shrinkToFit="1"/>
      <protection hidden="1"/>
    </xf>
    <xf numFmtId="0" fontId="9" fillId="0" borderId="10" xfId="0" applyFont="1" applyBorder="1" applyAlignment="1" applyProtection="1">
      <alignment horizontal="center" vertical="center" shrinkToFit="1"/>
      <protection hidden="1"/>
    </xf>
    <xf numFmtId="0" fontId="9" fillId="0" borderId="4" xfId="0" applyFont="1" applyBorder="1" applyAlignment="1" applyProtection="1">
      <alignment horizontal="center" vertical="center" shrinkToFit="1"/>
      <protection hidden="1"/>
    </xf>
    <xf numFmtId="0" fontId="9" fillId="0" borderId="21" xfId="0" applyFont="1" applyBorder="1" applyAlignment="1" applyProtection="1">
      <alignment horizontal="center" vertical="center" shrinkToFit="1"/>
      <protection hidden="1"/>
    </xf>
    <xf numFmtId="1" fontId="9" fillId="0" borderId="6" xfId="0" applyNumberFormat="1" applyFont="1" applyBorder="1" applyAlignment="1" applyProtection="1">
      <alignment horizontal="center" vertical="center" shrinkToFit="1"/>
      <protection hidden="1"/>
    </xf>
    <xf numFmtId="1" fontId="9" fillId="0" borderId="10" xfId="0" applyNumberFormat="1" applyFont="1" applyBorder="1" applyAlignment="1" applyProtection="1">
      <alignment horizontal="center" vertical="center" shrinkToFit="1"/>
      <protection hidden="1"/>
    </xf>
    <xf numFmtId="1" fontId="9" fillId="0" borderId="44" xfId="0" applyNumberFormat="1" applyFont="1" applyBorder="1" applyAlignment="1" applyProtection="1">
      <alignment horizontal="center" vertical="center" shrinkToFit="1"/>
      <protection hidden="1"/>
    </xf>
    <xf numFmtId="1" fontId="9" fillId="0" borderId="22" xfId="0" applyNumberFormat="1" applyFont="1" applyBorder="1" applyAlignment="1" applyProtection="1">
      <alignment horizontal="center" vertical="center" shrinkToFit="1"/>
      <protection hidden="1"/>
    </xf>
    <xf numFmtId="0" fontId="9" fillId="0" borderId="13" xfId="0" applyFont="1" applyBorder="1" applyAlignment="1" applyProtection="1">
      <alignment horizontal="center" vertical="center" shrinkToFit="1"/>
      <protection hidden="1"/>
    </xf>
    <xf numFmtId="0" fontId="9" fillId="0" borderId="22" xfId="0" applyFont="1" applyBorder="1" applyAlignment="1" applyProtection="1">
      <alignment horizontal="center" vertical="center" shrinkToFit="1"/>
      <protection hidden="1"/>
    </xf>
    <xf numFmtId="0" fontId="9" fillId="0" borderId="15" xfId="0" applyFont="1" applyBorder="1" applyAlignment="1" applyProtection="1">
      <alignment horizontal="center" vertical="center" shrinkToFit="1"/>
      <protection hidden="1"/>
    </xf>
    <xf numFmtId="0" fontId="9" fillId="0" borderId="45" xfId="0" applyFont="1" applyBorder="1" applyAlignment="1" applyProtection="1">
      <alignment horizontal="center" vertical="center" shrinkToFit="1"/>
      <protection hidden="1"/>
    </xf>
    <xf numFmtId="0" fontId="34" fillId="7" borderId="30" xfId="0" applyFont="1" applyFill="1" applyBorder="1" applyAlignment="1" applyProtection="1">
      <alignment horizontal="center" vertical="center" shrinkToFit="1"/>
      <protection hidden="1"/>
    </xf>
    <xf numFmtId="0" fontId="34" fillId="7" borderId="31" xfId="0" applyFont="1" applyFill="1" applyBorder="1" applyAlignment="1" applyProtection="1">
      <alignment horizontal="center" vertical="center" shrinkToFit="1"/>
      <protection hidden="1"/>
    </xf>
    <xf numFmtId="0" fontId="34" fillId="7" borderId="46" xfId="0" applyFont="1" applyFill="1" applyBorder="1" applyAlignment="1" applyProtection="1">
      <alignment horizontal="center" vertical="center" shrinkToFit="1"/>
      <protection hidden="1"/>
    </xf>
    <xf numFmtId="0" fontId="9" fillId="0" borderId="47" xfId="0" applyFont="1" applyBorder="1" applyAlignment="1" applyProtection="1">
      <alignment horizontal="center" vertical="center" shrinkToFit="1"/>
      <protection hidden="1"/>
    </xf>
    <xf numFmtId="0" fontId="9" fillId="8" borderId="25" xfId="0" applyFont="1" applyFill="1" applyBorder="1" applyAlignment="1" applyProtection="1">
      <alignment horizontal="center" vertical="center" shrinkToFit="1"/>
      <protection hidden="1"/>
    </xf>
    <xf numFmtId="0" fontId="9" fillId="8" borderId="30" xfId="0" applyFont="1" applyFill="1" applyBorder="1" applyAlignment="1" applyProtection="1">
      <alignment horizontal="center" vertical="center" shrinkToFit="1"/>
      <protection hidden="1"/>
    </xf>
    <xf numFmtId="0" fontId="9" fillId="0" borderId="52" xfId="0" applyFont="1" applyBorder="1" applyAlignment="1" applyProtection="1">
      <alignment horizontal="center" vertical="center" shrinkToFit="1"/>
      <protection hidden="1"/>
    </xf>
    <xf numFmtId="0" fontId="36" fillId="7" borderId="37" xfId="0" applyFont="1" applyFill="1" applyBorder="1" applyAlignment="1" applyProtection="1">
      <alignment horizontal="center" textRotation="90"/>
      <protection hidden="1"/>
    </xf>
    <xf numFmtId="0" fontId="36" fillId="7" borderId="34" xfId="0" applyFont="1" applyFill="1" applyBorder="1" applyAlignment="1" applyProtection="1">
      <alignment horizontal="center" textRotation="90"/>
      <protection hidden="1"/>
    </xf>
    <xf numFmtId="0" fontId="36" fillId="7" borderId="68" xfId="0" applyFont="1" applyFill="1" applyBorder="1" applyAlignment="1" applyProtection="1">
      <alignment horizontal="center" textRotation="90"/>
      <protection hidden="1"/>
    </xf>
    <xf numFmtId="0" fontId="36" fillId="7" borderId="61" xfId="0" applyFont="1" applyFill="1" applyBorder="1" applyAlignment="1" applyProtection="1">
      <alignment horizontal="center" textRotation="90"/>
      <protection hidden="1"/>
    </xf>
    <xf numFmtId="0" fontId="36" fillId="7" borderId="0" xfId="0" applyFont="1" applyFill="1" applyAlignment="1" applyProtection="1">
      <alignment horizontal="center" textRotation="90"/>
      <protection hidden="1"/>
    </xf>
    <xf numFmtId="0" fontId="36" fillId="7" borderId="69" xfId="0" applyFont="1" applyFill="1" applyBorder="1" applyAlignment="1" applyProtection="1">
      <alignment horizontal="center" textRotation="90"/>
      <protection hidden="1"/>
    </xf>
    <xf numFmtId="0" fontId="36" fillId="7" borderId="56" xfId="0" applyFont="1" applyFill="1" applyBorder="1" applyAlignment="1" applyProtection="1">
      <alignment horizontal="center" textRotation="90"/>
      <protection hidden="1"/>
    </xf>
    <xf numFmtId="0" fontId="36" fillId="7" borderId="5" xfId="0" applyFont="1" applyFill="1" applyBorder="1" applyAlignment="1" applyProtection="1">
      <alignment horizontal="center" textRotation="90"/>
      <protection hidden="1"/>
    </xf>
    <xf numFmtId="0" fontId="36" fillId="7" borderId="70" xfId="0" applyFont="1" applyFill="1" applyBorder="1" applyAlignment="1" applyProtection="1">
      <alignment horizontal="center" textRotation="90"/>
      <protection hidden="1"/>
    </xf>
    <xf numFmtId="0" fontId="34" fillId="7" borderId="36" xfId="0" applyFont="1" applyFill="1" applyBorder="1" applyAlignment="1" applyProtection="1">
      <alignment horizontal="center" vertical="center" shrinkToFit="1"/>
      <protection hidden="1"/>
    </xf>
    <xf numFmtId="0" fontId="36" fillId="7" borderId="63" xfId="0" applyFont="1" applyFill="1" applyBorder="1" applyAlignment="1" applyProtection="1">
      <alignment horizontal="center" textRotation="90"/>
      <protection hidden="1"/>
    </xf>
    <xf numFmtId="0" fontId="36" fillId="7" borderId="60" xfId="0" applyFont="1" applyFill="1" applyBorder="1" applyAlignment="1" applyProtection="1">
      <alignment horizontal="center" textRotation="90"/>
      <protection hidden="1"/>
    </xf>
    <xf numFmtId="0" fontId="36" fillId="7" borderId="1" xfId="0" applyFont="1" applyFill="1" applyBorder="1" applyAlignment="1" applyProtection="1">
      <alignment horizontal="center" textRotation="90"/>
      <protection hidden="1"/>
    </xf>
    <xf numFmtId="0" fontId="36" fillId="7" borderId="62" xfId="0" applyFont="1" applyFill="1" applyBorder="1" applyAlignment="1" applyProtection="1">
      <alignment horizontal="center" textRotation="90"/>
      <protection hidden="1"/>
    </xf>
    <xf numFmtId="0" fontId="36" fillId="7" borderId="64" xfId="0" applyFont="1" applyFill="1" applyBorder="1" applyAlignment="1" applyProtection="1">
      <alignment horizontal="center" textRotation="90"/>
      <protection hidden="1"/>
    </xf>
    <xf numFmtId="0" fontId="36" fillId="7" borderId="57" xfId="0" applyFont="1" applyFill="1" applyBorder="1" applyAlignment="1" applyProtection="1">
      <alignment horizontal="center" textRotation="90"/>
      <protection hidden="1"/>
    </xf>
    <xf numFmtId="0" fontId="9" fillId="0" borderId="34" xfId="0" applyFont="1" applyBorder="1" applyAlignment="1" applyProtection="1">
      <alignment horizontal="center" vertical="center" shrinkToFit="1"/>
      <protection hidden="1"/>
    </xf>
    <xf numFmtId="167" fontId="9" fillId="0" borderId="27" xfId="0" applyNumberFormat="1" applyFont="1" applyBorder="1" applyAlignment="1" applyProtection="1">
      <alignment horizontal="right" vertical="center" shrinkToFit="1"/>
      <protection hidden="1"/>
    </xf>
    <xf numFmtId="167" fontId="9" fillId="0" borderId="37" xfId="0" applyNumberFormat="1" applyFont="1" applyBorder="1" applyAlignment="1" applyProtection="1">
      <alignment horizontal="right" vertical="center" shrinkToFit="1"/>
      <protection hidden="1"/>
    </xf>
    <xf numFmtId="167" fontId="9" fillId="6" borderId="33" xfId="0" applyNumberFormat="1" applyFont="1" applyFill="1" applyBorder="1" applyAlignment="1" applyProtection="1">
      <alignment horizontal="center" vertical="center"/>
      <protection hidden="1"/>
    </xf>
    <xf numFmtId="167" fontId="9" fillId="6" borderId="19" xfId="0" applyNumberFormat="1" applyFont="1" applyFill="1" applyBorder="1" applyAlignment="1" applyProtection="1">
      <alignment horizontal="center" vertical="center"/>
      <protection hidden="1"/>
    </xf>
    <xf numFmtId="0" fontId="9" fillId="3" borderId="6" xfId="0" applyFont="1" applyFill="1" applyBorder="1" applyAlignment="1" applyProtection="1">
      <alignment horizontal="center" vertical="center" shrinkToFit="1"/>
      <protection hidden="1"/>
    </xf>
    <xf numFmtId="0" fontId="9" fillId="3" borderId="45" xfId="0" applyFont="1" applyFill="1" applyBorder="1" applyAlignment="1" applyProtection="1">
      <alignment horizontal="center" vertical="center" shrinkToFit="1"/>
      <protection hidden="1"/>
    </xf>
    <xf numFmtId="0" fontId="9" fillId="3" borderId="53" xfId="0" applyFont="1" applyFill="1" applyBorder="1" applyAlignment="1" applyProtection="1">
      <alignment horizontal="center" vertical="center" shrinkToFit="1"/>
      <protection hidden="1"/>
    </xf>
    <xf numFmtId="166" fontId="9" fillId="0" borderId="14" xfId="0" applyNumberFormat="1" applyFont="1" applyBorder="1" applyAlignment="1" applyProtection="1">
      <alignment horizontal="center" vertical="center" shrinkToFit="1"/>
      <protection hidden="1"/>
    </xf>
    <xf numFmtId="166" fontId="9" fillId="0" borderId="2" xfId="0" applyNumberFormat="1" applyFont="1" applyBorder="1" applyAlignment="1" applyProtection="1">
      <alignment horizontal="center" vertical="center" shrinkToFit="1"/>
      <protection hidden="1"/>
    </xf>
    <xf numFmtId="0" fontId="34" fillId="7" borderId="23" xfId="0" applyFont="1" applyFill="1" applyBorder="1" applyAlignment="1" applyProtection="1">
      <alignment horizontal="center" vertical="center" shrinkToFit="1"/>
      <protection hidden="1"/>
    </xf>
    <xf numFmtId="0" fontId="34" fillId="7" borderId="24" xfId="0" applyFont="1" applyFill="1" applyBorder="1" applyAlignment="1" applyProtection="1">
      <alignment horizontal="center" vertical="center" shrinkToFit="1"/>
      <protection hidden="1"/>
    </xf>
    <xf numFmtId="0" fontId="34" fillId="7" borderId="25" xfId="0" applyFont="1" applyFill="1" applyBorder="1" applyAlignment="1" applyProtection="1">
      <alignment horizontal="center" vertical="center" shrinkToFit="1"/>
      <protection hidden="1"/>
    </xf>
    <xf numFmtId="0" fontId="9" fillId="0" borderId="47" xfId="0" applyFont="1" applyBorder="1" applyAlignment="1" applyProtection="1">
      <alignment horizontal="left" vertical="center" shrinkToFit="1"/>
      <protection hidden="1"/>
    </xf>
    <xf numFmtId="0" fontId="9" fillId="0" borderId="50" xfId="0" applyFont="1" applyBorder="1" applyAlignment="1" applyProtection="1">
      <alignment horizontal="left" vertical="center" shrinkToFit="1"/>
      <protection hidden="1"/>
    </xf>
    <xf numFmtId="0" fontId="9" fillId="0" borderId="45" xfId="0" applyFont="1" applyBorder="1" applyAlignment="1" applyProtection="1">
      <alignment horizontal="left" vertical="center" shrinkToFit="1"/>
      <protection hidden="1"/>
    </xf>
    <xf numFmtId="0" fontId="9" fillId="0" borderId="53" xfId="0" applyFont="1" applyBorder="1" applyAlignment="1" applyProtection="1">
      <alignment horizontal="left" vertical="center" shrinkToFit="1"/>
      <protection hidden="1"/>
    </xf>
    <xf numFmtId="164" fontId="9" fillId="0" borderId="27" xfId="0" applyNumberFormat="1" applyFont="1" applyBorder="1" applyAlignment="1" applyProtection="1">
      <alignment horizontal="center" vertical="center"/>
      <protection hidden="1"/>
    </xf>
    <xf numFmtId="164" fontId="9" fillId="0" borderId="29" xfId="0" applyNumberFormat="1" applyFont="1" applyBorder="1" applyAlignment="1" applyProtection="1">
      <alignment horizontal="center" vertical="center"/>
      <protection hidden="1"/>
    </xf>
    <xf numFmtId="0" fontId="9" fillId="3" borderId="6" xfId="0" applyFont="1" applyFill="1" applyBorder="1" applyAlignment="1" applyProtection="1">
      <alignment horizontal="center" vertical="center"/>
      <protection hidden="1"/>
    </xf>
    <xf numFmtId="0" fontId="37" fillId="0" borderId="38" xfId="0" applyFont="1" applyBorder="1" applyAlignment="1" applyProtection="1">
      <alignment horizontal="center" vertical="center"/>
      <protection hidden="1"/>
    </xf>
    <xf numFmtId="0" fontId="37" fillId="0" borderId="39" xfId="0" applyFont="1" applyBorder="1" applyAlignment="1" applyProtection="1">
      <alignment horizontal="center" vertical="center"/>
      <protection hidden="1"/>
    </xf>
    <xf numFmtId="0" fontId="37" fillId="0" borderId="40" xfId="0" applyFont="1" applyBorder="1" applyAlignment="1" applyProtection="1">
      <alignment horizontal="center" vertical="center"/>
      <protection hidden="1"/>
    </xf>
    <xf numFmtId="171" fontId="9" fillId="0" borderId="0" xfId="0" applyNumberFormat="1" applyFont="1" applyAlignment="1" applyProtection="1">
      <alignment horizontal="center" vertical="center"/>
      <protection hidden="1"/>
    </xf>
    <xf numFmtId="0" fontId="9" fillId="4" borderId="58" xfId="0" applyFont="1" applyFill="1" applyBorder="1" applyAlignment="1" applyProtection="1">
      <alignment horizontal="center" vertical="center"/>
      <protection hidden="1"/>
    </xf>
    <xf numFmtId="0" fontId="9" fillId="4" borderId="30" xfId="0" applyFont="1" applyFill="1" applyBorder="1" applyAlignment="1" applyProtection="1">
      <alignment horizontal="center" vertical="center"/>
      <protection hidden="1"/>
    </xf>
    <xf numFmtId="0" fontId="9" fillId="0" borderId="14" xfId="0" applyFont="1" applyBorder="1" applyAlignment="1" applyProtection="1">
      <alignment horizontal="center" vertical="center" shrinkToFit="1"/>
      <protection hidden="1"/>
    </xf>
    <xf numFmtId="0" fontId="9" fillId="4" borderId="23" xfId="0" applyFont="1" applyFill="1" applyBorder="1" applyAlignment="1" applyProtection="1">
      <alignment horizontal="center" vertical="center"/>
      <protection hidden="1"/>
    </xf>
    <xf numFmtId="0" fontId="9" fillId="4" borderId="25" xfId="0" applyFont="1" applyFill="1" applyBorder="1" applyAlignment="1" applyProtection="1">
      <alignment horizontal="center" vertical="center"/>
      <protection hidden="1"/>
    </xf>
    <xf numFmtId="0" fontId="9" fillId="0" borderId="10" xfId="0" applyFont="1" applyBorder="1" applyAlignment="1" applyProtection="1">
      <alignment horizontal="left" vertical="center" shrinkToFit="1"/>
      <protection hidden="1"/>
    </xf>
    <xf numFmtId="0" fontId="10" fillId="0" borderId="16" xfId="0" applyFont="1" applyBorder="1" applyAlignment="1" applyProtection="1">
      <alignment horizontal="center" vertical="center" shrinkToFit="1"/>
      <protection hidden="1"/>
    </xf>
    <xf numFmtId="0" fontId="10" fillId="0" borderId="3" xfId="0" applyFont="1" applyBorder="1" applyAlignment="1" applyProtection="1">
      <alignment horizontal="center" vertical="center" shrinkToFit="1"/>
      <protection hidden="1"/>
    </xf>
    <xf numFmtId="0" fontId="10" fillId="0" borderId="20" xfId="0" applyFont="1" applyBorder="1" applyAlignment="1" applyProtection="1">
      <alignment horizontal="center" vertical="center" shrinkToFit="1"/>
      <protection hidden="1"/>
    </xf>
    <xf numFmtId="0" fontId="9" fillId="5" borderId="23" xfId="0" applyFont="1" applyFill="1" applyBorder="1" applyAlignment="1" applyProtection="1">
      <alignment horizontal="center" vertical="center"/>
      <protection hidden="1"/>
    </xf>
    <xf numFmtId="0" fontId="9" fillId="5" borderId="25" xfId="0" applyFont="1" applyFill="1" applyBorder="1" applyAlignment="1" applyProtection="1">
      <alignment horizontal="center" vertical="center"/>
      <protection hidden="1"/>
    </xf>
    <xf numFmtId="0" fontId="9" fillId="0" borderId="12" xfId="0" applyFont="1" applyBorder="1" applyAlignment="1" applyProtection="1">
      <alignment horizontal="center" vertical="center"/>
      <protection hidden="1"/>
    </xf>
    <xf numFmtId="0" fontId="9" fillId="0" borderId="13" xfId="0" applyFont="1" applyBorder="1" applyAlignment="1" applyProtection="1">
      <alignment horizontal="center" vertical="center"/>
      <protection hidden="1"/>
    </xf>
    <xf numFmtId="0" fontId="9" fillId="0" borderId="14" xfId="0" applyFont="1" applyBorder="1" applyAlignment="1" applyProtection="1">
      <alignment horizontal="center" vertical="center"/>
      <protection hidden="1"/>
    </xf>
    <xf numFmtId="0" fontId="9" fillId="0" borderId="15" xfId="0" applyFont="1" applyBorder="1" applyAlignment="1" applyProtection="1">
      <alignment horizontal="center" vertical="center"/>
      <protection hidden="1"/>
    </xf>
    <xf numFmtId="0" fontId="9" fillId="0" borderId="16" xfId="0" applyFont="1" applyBorder="1" applyAlignment="1" applyProtection="1">
      <alignment horizontal="center" vertical="center"/>
      <protection hidden="1"/>
    </xf>
    <xf numFmtId="0" fontId="9" fillId="0" borderId="17" xfId="0" applyFont="1" applyBorder="1" applyAlignment="1" applyProtection="1">
      <alignment horizontal="center" vertical="center"/>
      <protection hidden="1"/>
    </xf>
    <xf numFmtId="0" fontId="9" fillId="3" borderId="10" xfId="0" applyFont="1" applyFill="1" applyBorder="1" applyAlignment="1" applyProtection="1">
      <alignment horizontal="center" vertical="center" shrinkToFit="1"/>
      <protection hidden="1"/>
    </xf>
    <xf numFmtId="0" fontId="9" fillId="3" borderId="4" xfId="0" applyFont="1" applyFill="1" applyBorder="1" applyAlignment="1" applyProtection="1">
      <alignment horizontal="center" vertical="center" shrinkToFit="1"/>
      <protection hidden="1"/>
    </xf>
    <xf numFmtId="0" fontId="9" fillId="3" borderId="13" xfId="0" applyFont="1" applyFill="1" applyBorder="1" applyAlignment="1" applyProtection="1">
      <alignment horizontal="center" vertical="center" shrinkToFit="1"/>
      <protection hidden="1"/>
    </xf>
    <xf numFmtId="0" fontId="9" fillId="3" borderId="48" xfId="0" applyFont="1" applyFill="1" applyBorder="1" applyAlignment="1" applyProtection="1">
      <alignment horizontal="center" vertical="center" shrinkToFit="1"/>
      <protection hidden="1"/>
    </xf>
    <xf numFmtId="0" fontId="9" fillId="3" borderId="49" xfId="0" applyFont="1" applyFill="1" applyBorder="1" applyAlignment="1" applyProtection="1">
      <alignment horizontal="center" vertical="center" shrinkToFit="1"/>
      <protection hidden="1"/>
    </xf>
    <xf numFmtId="0" fontId="9" fillId="2" borderId="23" xfId="0" applyFont="1" applyFill="1" applyBorder="1" applyAlignment="1" applyProtection="1">
      <alignment horizontal="center" vertical="center"/>
      <protection hidden="1"/>
    </xf>
    <xf numFmtId="0" fontId="9" fillId="2" borderId="25" xfId="0" applyFont="1" applyFill="1" applyBorder="1" applyAlignment="1" applyProtection="1">
      <alignment horizontal="center" vertical="center"/>
      <protection hidden="1"/>
    </xf>
    <xf numFmtId="0" fontId="9" fillId="8" borderId="23" xfId="0" applyFont="1" applyFill="1" applyBorder="1" applyAlignment="1" applyProtection="1">
      <alignment horizontal="center" vertical="center" shrinkToFit="1"/>
      <protection hidden="1"/>
    </xf>
    <xf numFmtId="169" fontId="13" fillId="0" borderId="0" xfId="0" applyNumberFormat="1" applyFont="1" applyAlignment="1" applyProtection="1">
      <alignment horizontal="left" vertical="center"/>
      <protection hidden="1"/>
    </xf>
    <xf numFmtId="169" fontId="13" fillId="0" borderId="0" xfId="0" applyNumberFormat="1" applyFont="1" applyAlignment="1" applyProtection="1">
      <alignment horizontal="center" vertical="center"/>
      <protection hidden="1"/>
    </xf>
    <xf numFmtId="20" fontId="13" fillId="0" borderId="0" xfId="0" applyNumberFormat="1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</cellXfs>
  <cellStyles count="2">
    <cellStyle name="Standard" xfId="0" builtinId="0"/>
    <cellStyle name="Standard 2" xfId="1" xr:uid="{00000000-0005-0000-0000-000001000000}"/>
  </cellStyles>
  <dxfs count="84">
    <dxf>
      <font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ill>
        <patternFill>
          <bgColor indexed="42"/>
        </patternFill>
      </fill>
    </dxf>
    <dxf>
      <font>
        <b/>
        <i val="0"/>
        <condense val="0"/>
        <extend val="0"/>
        <color indexed="20"/>
      </font>
    </dxf>
    <dxf>
      <font>
        <b/>
        <i val="0"/>
        <condense val="0"/>
        <extend val="0"/>
        <color indexed="20"/>
      </font>
    </dxf>
    <dxf>
      <font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2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DZ397"/>
  <sheetViews>
    <sheetView showGridLines="0" showRowColHeaders="0" tabSelected="1" topLeftCell="A15" zoomScale="153" zoomScaleNormal="153" workbookViewId="0">
      <selection activeCell="BF27" sqref="BF27:BG27"/>
    </sheetView>
  </sheetViews>
  <sheetFormatPr defaultColWidth="0" defaultRowHeight="12.75" zeroHeight="1"/>
  <cols>
    <col min="1" max="66" width="2.140625" style="1" customWidth="1"/>
    <col min="67" max="69" width="2.140625" style="2" customWidth="1"/>
    <col min="70" max="71" width="2.140625" style="2" hidden="1" customWidth="1"/>
    <col min="72" max="72" width="2.140625" style="3" hidden="1" customWidth="1"/>
    <col min="73" max="75" width="2.140625" style="4" hidden="1" customWidth="1"/>
    <col min="76" max="76" width="2.140625" style="3" hidden="1" customWidth="1"/>
    <col min="77" max="81" width="2.140625" style="4" hidden="1" customWidth="1"/>
    <col min="82" max="90" width="2.140625" style="2" hidden="1" customWidth="1"/>
    <col min="91" max="16384" width="2.140625" style="1" hidden="1"/>
  </cols>
  <sheetData>
    <row r="1" spans="2:115" ht="7.5" customHeight="1"/>
    <row r="2" spans="2:115" ht="33">
      <c r="C2" s="301" t="s">
        <v>0</v>
      </c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1"/>
      <c r="AF2" s="301"/>
      <c r="AG2" s="301"/>
      <c r="AH2" s="301"/>
      <c r="AI2" s="301"/>
      <c r="AJ2" s="301"/>
      <c r="AK2" s="301"/>
      <c r="AL2" s="301"/>
      <c r="AM2" s="301"/>
      <c r="AN2" s="301"/>
      <c r="AO2" s="301"/>
      <c r="AP2" s="301"/>
      <c r="AQ2" s="301"/>
      <c r="AR2" s="301"/>
      <c r="AS2" s="301"/>
      <c r="AT2" s="301"/>
      <c r="AU2" s="301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</row>
    <row r="3" spans="2:115" s="6" customFormat="1" ht="27">
      <c r="C3" s="300" t="s">
        <v>1</v>
      </c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  <c r="T3" s="300"/>
      <c r="U3" s="300"/>
      <c r="V3" s="300"/>
      <c r="W3" s="300"/>
      <c r="X3" s="300"/>
      <c r="Y3" s="300"/>
      <c r="Z3" s="300"/>
      <c r="AA3" s="300"/>
      <c r="AB3" s="300"/>
      <c r="AC3" s="300"/>
      <c r="AD3" s="300"/>
      <c r="AE3" s="300"/>
      <c r="AF3" s="300"/>
      <c r="AG3" s="300"/>
      <c r="AH3" s="300"/>
      <c r="AI3" s="300"/>
      <c r="AJ3" s="300"/>
      <c r="AK3" s="300"/>
      <c r="AL3" s="300"/>
      <c r="AM3" s="300"/>
      <c r="AN3" s="300"/>
      <c r="AO3" s="300"/>
      <c r="AP3" s="300"/>
      <c r="AQ3" s="300"/>
      <c r="AR3" s="300"/>
      <c r="AS3" s="300"/>
      <c r="AT3" s="300"/>
      <c r="AU3" s="300"/>
      <c r="AZ3" s="348" t="s">
        <v>2</v>
      </c>
      <c r="BA3" s="348"/>
      <c r="BB3" s="348"/>
      <c r="BC3" s="348"/>
      <c r="BD3" s="348"/>
      <c r="BE3" s="348"/>
      <c r="BF3" s="348"/>
      <c r="BG3" s="348"/>
      <c r="BT3" s="7"/>
      <c r="BU3" s="8"/>
      <c r="BV3" s="8"/>
      <c r="BW3" s="8"/>
      <c r="BX3" s="7"/>
      <c r="BY3" s="8"/>
      <c r="BZ3" s="8"/>
      <c r="CA3" s="8"/>
      <c r="CB3" s="8"/>
      <c r="CC3" s="8"/>
    </row>
    <row r="4" spans="2:115" s="9" customFormat="1" ht="15">
      <c r="C4" s="299" t="s">
        <v>3</v>
      </c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  <c r="Q4" s="299"/>
      <c r="R4" s="299"/>
      <c r="S4" s="299"/>
      <c r="T4" s="299"/>
      <c r="U4" s="299"/>
      <c r="V4" s="299"/>
      <c r="W4" s="299"/>
      <c r="X4" s="299"/>
      <c r="Y4" s="299"/>
      <c r="Z4" s="299"/>
      <c r="AA4" s="299"/>
      <c r="AB4" s="299"/>
      <c r="AC4" s="299"/>
      <c r="AD4" s="299"/>
      <c r="AE4" s="299"/>
      <c r="AF4" s="299"/>
      <c r="AG4" s="299"/>
      <c r="AH4" s="299"/>
      <c r="AI4" s="299"/>
      <c r="AJ4" s="299"/>
      <c r="AK4" s="299"/>
      <c r="AL4" s="299"/>
      <c r="AM4" s="299"/>
      <c r="AN4" s="299"/>
      <c r="AO4" s="299"/>
      <c r="AP4" s="299"/>
      <c r="AQ4" s="299"/>
      <c r="AR4" s="299"/>
      <c r="AS4" s="299"/>
      <c r="AT4" s="299"/>
      <c r="AU4" s="299"/>
      <c r="BT4" s="10"/>
      <c r="BU4" s="11"/>
      <c r="BV4" s="11"/>
      <c r="BW4" s="11"/>
      <c r="BX4" s="10"/>
      <c r="BY4" s="11"/>
      <c r="BZ4" s="11"/>
      <c r="CA4" s="11"/>
      <c r="CB4" s="11"/>
      <c r="CC4" s="11"/>
    </row>
    <row r="5" spans="2:115" s="9" customFormat="1" ht="6.4" customHeight="1">
      <c r="BT5" s="10"/>
      <c r="BU5" s="11"/>
      <c r="BV5" s="11"/>
      <c r="BW5" s="11"/>
      <c r="BX5" s="10"/>
      <c r="BY5" s="11"/>
      <c r="BZ5" s="11"/>
      <c r="CA5" s="11"/>
      <c r="CB5" s="11"/>
      <c r="CC5" s="11"/>
    </row>
    <row r="6" spans="2:115" s="13" customFormat="1" ht="15">
      <c r="C6" s="302">
        <v>44934</v>
      </c>
      <c r="D6" s="302"/>
      <c r="E6" s="302"/>
      <c r="F6" s="302"/>
      <c r="G6" s="302"/>
      <c r="H6" s="302"/>
      <c r="I6" s="302"/>
      <c r="J6" s="302"/>
      <c r="K6" s="302"/>
      <c r="L6" s="302"/>
      <c r="M6" s="302"/>
      <c r="N6" s="302"/>
      <c r="O6" s="302"/>
      <c r="P6" s="302"/>
      <c r="Q6" s="302"/>
      <c r="R6" s="302"/>
      <c r="S6" s="302"/>
      <c r="T6" s="302"/>
      <c r="U6" s="302"/>
      <c r="V6" s="302"/>
      <c r="W6" s="302"/>
      <c r="X6" s="302"/>
      <c r="Y6" s="302"/>
      <c r="Z6" s="302"/>
      <c r="AA6" s="302"/>
      <c r="AB6" s="302"/>
      <c r="AC6" s="302"/>
      <c r="AD6" s="302"/>
      <c r="AE6" s="302"/>
      <c r="AF6" s="302"/>
      <c r="AG6" s="302"/>
      <c r="AH6" s="302"/>
      <c r="AI6" s="302"/>
      <c r="AJ6" s="302"/>
      <c r="AK6" s="302"/>
      <c r="AL6" s="302"/>
      <c r="AM6" s="302"/>
      <c r="AN6" s="302"/>
      <c r="AO6" s="302"/>
      <c r="AP6" s="302"/>
      <c r="AQ6" s="302"/>
      <c r="AR6" s="302"/>
      <c r="AS6" s="302"/>
      <c r="AT6" s="302"/>
      <c r="AU6" s="302"/>
      <c r="AV6" s="12"/>
      <c r="AW6" s="12"/>
      <c r="AX6" s="12"/>
      <c r="AY6" s="12"/>
      <c r="AZ6" s="12"/>
      <c r="BA6" s="12"/>
      <c r="BB6" s="12"/>
      <c r="BT6" s="14"/>
      <c r="BU6" s="15"/>
      <c r="BV6" s="15"/>
      <c r="BW6" s="15"/>
      <c r="BX6" s="14"/>
      <c r="BY6" s="15"/>
      <c r="BZ6" s="15"/>
      <c r="CA6" s="15"/>
      <c r="CB6" s="15"/>
      <c r="CC6" s="15"/>
    </row>
    <row r="7" spans="2:115" s="9" customFormat="1" ht="6.4" customHeight="1">
      <c r="BT7" s="10"/>
      <c r="BU7" s="11"/>
      <c r="BV7" s="11"/>
      <c r="BW7" s="11"/>
      <c r="BX7" s="10"/>
      <c r="BY7" s="11"/>
      <c r="BZ7" s="11"/>
      <c r="CA7" s="11"/>
      <c r="CB7" s="11"/>
      <c r="CC7" s="11"/>
    </row>
    <row r="8" spans="2:115" s="17" customFormat="1" ht="15">
      <c r="C8" s="298"/>
      <c r="D8" s="298"/>
      <c r="E8" s="298"/>
      <c r="F8" s="298"/>
      <c r="G8" s="298"/>
      <c r="H8" s="298"/>
      <c r="I8" s="298"/>
      <c r="J8" s="298"/>
      <c r="K8" s="298"/>
      <c r="L8" s="298"/>
      <c r="M8" s="298"/>
      <c r="N8" s="298"/>
      <c r="O8" s="298"/>
      <c r="P8" s="298"/>
      <c r="Q8" s="298"/>
      <c r="R8" s="298"/>
      <c r="S8" s="298"/>
      <c r="T8" s="298"/>
      <c r="U8" s="298"/>
      <c r="V8" s="298"/>
      <c r="W8" s="298"/>
      <c r="X8" s="298"/>
      <c r="Y8" s="298"/>
      <c r="Z8" s="298"/>
      <c r="AA8" s="298"/>
      <c r="AB8" s="298"/>
      <c r="AC8" s="298"/>
      <c r="AD8" s="298"/>
      <c r="AE8" s="298"/>
      <c r="AF8" s="298"/>
      <c r="AG8" s="298"/>
      <c r="AH8" s="298"/>
      <c r="AI8" s="298"/>
      <c r="AJ8" s="298"/>
      <c r="AK8" s="298"/>
      <c r="AL8" s="298"/>
      <c r="AM8" s="298"/>
      <c r="AN8" s="298"/>
      <c r="AO8" s="298"/>
      <c r="AP8" s="298"/>
      <c r="AQ8" s="298"/>
      <c r="AR8" s="298"/>
      <c r="AS8" s="298"/>
      <c r="AT8" s="298"/>
      <c r="AU8" s="298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T8" s="18"/>
      <c r="BU8" s="19"/>
      <c r="BV8" s="19"/>
      <c r="BW8" s="19"/>
      <c r="BX8" s="18"/>
      <c r="BY8" s="19"/>
      <c r="BZ8" s="19"/>
      <c r="CA8" s="19"/>
      <c r="CB8" s="19"/>
      <c r="CC8" s="19"/>
    </row>
    <row r="9" spans="2:115" s="9" customFormat="1" ht="6.4" customHeight="1">
      <c r="BT9" s="10"/>
      <c r="BU9" s="11"/>
      <c r="BV9" s="11"/>
      <c r="BW9" s="11"/>
      <c r="BX9" s="10"/>
      <c r="BY9" s="11"/>
      <c r="BZ9" s="11"/>
      <c r="CA9" s="11"/>
      <c r="CB9" s="11"/>
      <c r="CC9" s="11"/>
    </row>
    <row r="10" spans="2:115" s="9" customFormat="1" ht="18" customHeight="1">
      <c r="B10" s="102" t="s">
        <v>4</v>
      </c>
      <c r="BT10" s="10"/>
      <c r="BU10" s="11"/>
      <c r="BV10" s="11"/>
      <c r="BW10" s="11"/>
      <c r="BX10" s="10"/>
      <c r="BY10" s="11"/>
      <c r="BZ10" s="11"/>
      <c r="CA10" s="11"/>
      <c r="CB10" s="11"/>
      <c r="CC10" s="11"/>
    </row>
    <row r="11" spans="2:115" s="13" customFormat="1" ht="18" customHeight="1">
      <c r="B11" s="137" t="s">
        <v>5</v>
      </c>
      <c r="C11" s="137"/>
      <c r="D11" s="137"/>
      <c r="E11" s="137"/>
      <c r="F11" s="137"/>
      <c r="G11" s="137"/>
      <c r="H11" s="138">
        <v>0.5</v>
      </c>
      <c r="I11" s="138"/>
      <c r="J11" s="138"/>
      <c r="K11" s="138"/>
      <c r="L11" s="13" t="s">
        <v>6</v>
      </c>
      <c r="T11" s="32" t="s">
        <v>7</v>
      </c>
      <c r="U11" s="139">
        <v>1</v>
      </c>
      <c r="V11" s="139"/>
      <c r="W11" s="33" t="s">
        <v>8</v>
      </c>
      <c r="X11" s="140">
        <v>15</v>
      </c>
      <c r="Y11" s="140"/>
      <c r="Z11" s="140"/>
      <c r="AA11" s="140"/>
      <c r="AB11" s="140"/>
      <c r="AC11" s="312" t="str">
        <f>IF(U11=2,"Halbzeit:","")</f>
        <v/>
      </c>
      <c r="AD11" s="312"/>
      <c r="AE11" s="312"/>
      <c r="AF11" s="312"/>
      <c r="AG11" s="312"/>
      <c r="AH11" s="312"/>
      <c r="AI11" s="140"/>
      <c r="AJ11" s="140"/>
      <c r="AK11" s="140"/>
      <c r="AL11" s="140"/>
      <c r="AM11" s="140"/>
      <c r="AN11" s="137" t="s">
        <v>9</v>
      </c>
      <c r="AO11" s="137"/>
      <c r="AP11" s="137"/>
      <c r="AQ11" s="137"/>
      <c r="AR11" s="137"/>
      <c r="AS11" s="137"/>
      <c r="AT11" s="137"/>
      <c r="AU11" s="137"/>
      <c r="AV11" s="137"/>
      <c r="AW11" s="132">
        <v>5</v>
      </c>
      <c r="AX11" s="132"/>
      <c r="AY11" s="132"/>
      <c r="AZ11" s="132"/>
      <c r="BA11" s="132"/>
      <c r="BB11" s="35"/>
      <c r="BC11" s="35"/>
      <c r="BD11" s="35"/>
      <c r="BE11" s="35"/>
      <c r="BF11" s="35"/>
      <c r="BG11" s="35"/>
      <c r="BH11" s="15"/>
      <c r="BI11" s="15"/>
      <c r="BJ11" s="14"/>
      <c r="BK11" s="14"/>
      <c r="BL11" s="36"/>
      <c r="BM11" s="36"/>
      <c r="BN11" s="36"/>
      <c r="BO11" s="37"/>
      <c r="BP11" s="37"/>
      <c r="BQ11" s="37"/>
      <c r="BR11" s="15"/>
      <c r="BS11" s="15"/>
      <c r="BT11" s="15"/>
      <c r="BU11" s="15"/>
      <c r="BV11" s="1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</row>
    <row r="12" spans="2:115" s="13" customFormat="1" ht="18" customHeight="1">
      <c r="B12" s="32"/>
      <c r="C12" s="32"/>
      <c r="D12" s="32"/>
      <c r="E12" s="32"/>
      <c r="F12" s="32"/>
      <c r="G12" s="32"/>
      <c r="H12" s="38"/>
      <c r="I12" s="38"/>
      <c r="J12" s="38"/>
      <c r="K12" s="38"/>
      <c r="T12" s="32"/>
      <c r="U12" s="33"/>
      <c r="V12" s="33"/>
      <c r="W12" s="33"/>
      <c r="X12" s="39"/>
      <c r="Y12" s="39"/>
      <c r="Z12" s="39"/>
      <c r="AA12" s="39"/>
      <c r="AB12" s="39"/>
      <c r="AC12" s="34"/>
      <c r="AD12" s="34"/>
      <c r="AE12" s="34"/>
      <c r="AF12" s="34"/>
      <c r="AG12" s="34"/>
      <c r="AH12" s="34"/>
      <c r="AI12" s="39"/>
      <c r="AJ12" s="39"/>
      <c r="AK12" s="39"/>
      <c r="AL12" s="39"/>
      <c r="AM12" s="39"/>
      <c r="AN12" s="32"/>
      <c r="AO12" s="32"/>
      <c r="AP12" s="32"/>
      <c r="AQ12" s="32"/>
      <c r="AR12" s="32"/>
      <c r="AS12" s="32"/>
      <c r="AT12" s="32"/>
      <c r="AU12" s="32"/>
      <c r="AV12" s="32"/>
      <c r="AW12" s="40"/>
      <c r="AX12" s="40"/>
      <c r="AY12" s="40"/>
      <c r="AZ12" s="40"/>
      <c r="BA12" s="40"/>
      <c r="BB12" s="35"/>
      <c r="BC12" s="35"/>
      <c r="BD12" s="35"/>
      <c r="BE12" s="35"/>
      <c r="BF12" s="35"/>
      <c r="BG12" s="35"/>
      <c r="BH12" s="15"/>
      <c r="BI12" s="15"/>
      <c r="BJ12" s="14"/>
      <c r="BK12" s="14"/>
      <c r="BL12" s="36"/>
      <c r="BM12" s="36"/>
      <c r="BN12" s="36"/>
      <c r="BO12" s="37"/>
      <c r="BP12" s="37"/>
      <c r="BQ12" s="37"/>
      <c r="BR12" s="15"/>
      <c r="BS12" s="15"/>
      <c r="BT12" s="15"/>
      <c r="BU12" s="15"/>
      <c r="BV12" s="1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</row>
    <row r="13" spans="2:115" s="13" customFormat="1" ht="18" customHeight="1">
      <c r="B13" s="102" t="s">
        <v>10</v>
      </c>
      <c r="C13" s="32"/>
      <c r="D13" s="32"/>
      <c r="E13" s="32"/>
      <c r="F13" s="32"/>
      <c r="G13" s="32"/>
      <c r="H13" s="38"/>
      <c r="I13" s="38"/>
      <c r="J13" s="38"/>
      <c r="K13" s="38"/>
      <c r="T13" s="32"/>
      <c r="U13" s="33"/>
      <c r="V13" s="33"/>
      <c r="W13" s="33"/>
      <c r="X13" s="39"/>
      <c r="Y13" s="39"/>
      <c r="Z13" s="39"/>
      <c r="AA13" s="39"/>
      <c r="AB13" s="39"/>
      <c r="AC13" s="34"/>
      <c r="AD13" s="34"/>
      <c r="AE13" s="34"/>
      <c r="AF13" s="34"/>
      <c r="AG13" s="34"/>
      <c r="AH13" s="34"/>
      <c r="AI13" s="39"/>
      <c r="AJ13" s="39"/>
      <c r="AK13" s="39"/>
      <c r="AL13" s="39"/>
      <c r="AM13" s="39"/>
      <c r="AN13" s="32"/>
      <c r="AO13" s="32"/>
      <c r="AP13" s="32"/>
      <c r="AQ13" s="32"/>
      <c r="AR13" s="32"/>
      <c r="AS13" s="32"/>
      <c r="AT13" s="32"/>
      <c r="AU13" s="32"/>
      <c r="AV13" s="32"/>
      <c r="AW13" s="40"/>
      <c r="AX13" s="40"/>
      <c r="AY13" s="40"/>
      <c r="AZ13" s="40"/>
      <c r="BA13" s="40"/>
      <c r="BB13" s="35"/>
      <c r="BC13" s="35"/>
      <c r="BD13" s="35"/>
      <c r="BE13" s="35"/>
      <c r="BF13" s="35"/>
      <c r="BG13" s="35"/>
      <c r="BH13" s="15"/>
      <c r="BI13" s="15"/>
      <c r="BJ13" s="14"/>
      <c r="BK13" s="14"/>
      <c r="BL13" s="36"/>
      <c r="BM13" s="36"/>
      <c r="BN13" s="36"/>
      <c r="BO13" s="37"/>
      <c r="BP13" s="37"/>
      <c r="BQ13" s="37"/>
      <c r="BR13" s="15"/>
      <c r="BS13" s="15"/>
      <c r="BT13" s="15"/>
      <c r="BU13" s="15"/>
      <c r="BV13" s="1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</row>
    <row r="14" spans="2:115" s="13" customFormat="1" ht="18" customHeight="1">
      <c r="B14" s="137" t="s">
        <v>5</v>
      </c>
      <c r="C14" s="137"/>
      <c r="D14" s="137"/>
      <c r="E14" s="137"/>
      <c r="F14" s="137"/>
      <c r="G14" s="137"/>
      <c r="H14" s="138">
        <f>H38+TEXT(2*$U$11*($X$11/1440)+($AI$11/1440)+($AW$11/1440),"hh:mm")</f>
        <v>0.67708333333333282</v>
      </c>
      <c r="I14" s="138"/>
      <c r="J14" s="138"/>
      <c r="K14" s="138"/>
      <c r="L14" s="13" t="s">
        <v>6</v>
      </c>
      <c r="T14" s="32" t="s">
        <v>7</v>
      </c>
      <c r="U14" s="139">
        <f>U11</f>
        <v>1</v>
      </c>
      <c r="V14" s="139"/>
      <c r="W14" s="33" t="s">
        <v>8</v>
      </c>
      <c r="X14" s="140">
        <f>X11</f>
        <v>15</v>
      </c>
      <c r="Y14" s="140"/>
      <c r="Z14" s="140"/>
      <c r="AA14" s="140"/>
      <c r="AB14" s="140"/>
      <c r="AC14" s="312" t="str">
        <f>IF(U14=2,"Halbzeit:","")</f>
        <v/>
      </c>
      <c r="AD14" s="312"/>
      <c r="AE14" s="312"/>
      <c r="AF14" s="312"/>
      <c r="AG14" s="312"/>
      <c r="AH14" s="312"/>
      <c r="AI14" s="349">
        <f>AI11</f>
        <v>0</v>
      </c>
      <c r="AJ14" s="349"/>
      <c r="AK14" s="349"/>
      <c r="AL14" s="349"/>
      <c r="AM14" s="349"/>
      <c r="AN14" s="137" t="s">
        <v>9</v>
      </c>
      <c r="AO14" s="137"/>
      <c r="AP14" s="137"/>
      <c r="AQ14" s="137"/>
      <c r="AR14" s="137"/>
      <c r="AS14" s="137"/>
      <c r="AT14" s="137"/>
      <c r="AU14" s="137"/>
      <c r="AV14" s="137"/>
      <c r="AW14" s="132">
        <f>AW11</f>
        <v>5</v>
      </c>
      <c r="AX14" s="132"/>
      <c r="AY14" s="132"/>
      <c r="AZ14" s="132"/>
      <c r="BA14" s="132"/>
      <c r="BB14" s="35"/>
      <c r="BC14" s="35"/>
      <c r="BD14" s="35"/>
      <c r="BE14" s="35"/>
      <c r="BF14" s="35"/>
      <c r="BG14" s="35"/>
      <c r="BH14" s="15"/>
      <c r="BI14" s="15"/>
      <c r="BJ14" s="14"/>
      <c r="BK14" s="14"/>
      <c r="BL14" s="36"/>
      <c r="BM14" s="36"/>
      <c r="BN14" s="36"/>
      <c r="BO14" s="37"/>
      <c r="BP14" s="37"/>
      <c r="BQ14" s="37"/>
      <c r="BR14" s="15"/>
      <c r="BS14" s="15"/>
      <c r="BT14" s="15"/>
      <c r="BU14" s="15"/>
      <c r="BV14" s="1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</row>
    <row r="15" spans="2:115" s="13" customFormat="1" ht="18" customHeight="1">
      <c r="B15" s="32"/>
      <c r="C15" s="32"/>
      <c r="D15" s="32"/>
      <c r="E15" s="32"/>
      <c r="F15" s="32"/>
      <c r="G15" s="32"/>
      <c r="H15" s="38"/>
      <c r="I15" s="38"/>
      <c r="J15" s="38"/>
      <c r="K15" s="38"/>
      <c r="T15" s="32"/>
      <c r="U15" s="33"/>
      <c r="V15" s="33"/>
      <c r="W15" s="33"/>
      <c r="X15" s="39"/>
      <c r="Y15" s="39"/>
      <c r="Z15" s="39"/>
      <c r="AA15" s="39"/>
      <c r="AB15" s="39"/>
      <c r="AC15" s="34"/>
      <c r="AD15" s="34"/>
      <c r="AE15" s="34"/>
      <c r="AF15" s="34"/>
      <c r="AG15" s="34"/>
      <c r="AH15" s="34"/>
      <c r="AI15" s="39"/>
      <c r="AJ15" s="39"/>
      <c r="AK15" s="39"/>
      <c r="AL15" s="39"/>
      <c r="AM15" s="39"/>
      <c r="AN15" s="32"/>
      <c r="AO15" s="32"/>
      <c r="AP15" s="32"/>
      <c r="AQ15" s="32"/>
      <c r="AR15" s="32"/>
      <c r="AS15" s="32"/>
      <c r="AT15" s="32"/>
      <c r="AU15" s="32"/>
      <c r="AV15" s="32"/>
      <c r="AW15" s="40"/>
      <c r="AX15" s="40"/>
      <c r="AY15" s="40"/>
      <c r="AZ15" s="40"/>
      <c r="BA15" s="40"/>
      <c r="BB15" s="35"/>
      <c r="BC15" s="35"/>
      <c r="BD15" s="35"/>
      <c r="BE15" s="35"/>
      <c r="BF15" s="35"/>
      <c r="BG15" s="35"/>
      <c r="BH15" s="15"/>
      <c r="BI15" s="15"/>
      <c r="BJ15" s="14"/>
      <c r="BK15" s="14"/>
      <c r="BL15" s="36"/>
      <c r="BM15" s="36"/>
      <c r="BN15" s="36"/>
      <c r="BO15" s="37"/>
      <c r="BP15" s="37"/>
      <c r="BQ15" s="37"/>
      <c r="BR15" s="15"/>
      <c r="BS15" s="15"/>
      <c r="BT15" s="15"/>
      <c r="BU15" s="15"/>
      <c r="BV15" s="1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</row>
    <row r="16" spans="2:115" s="17" customFormat="1" ht="15">
      <c r="C16" s="24" t="s">
        <v>11</v>
      </c>
      <c r="BT16" s="18"/>
      <c r="BU16" s="19"/>
      <c r="BV16" s="19"/>
      <c r="BW16" s="19"/>
      <c r="BX16" s="18"/>
      <c r="BY16" s="19"/>
      <c r="BZ16" s="19"/>
      <c r="CA16" s="19"/>
      <c r="CB16" s="19"/>
      <c r="CC16" s="19"/>
    </row>
    <row r="17" spans="3:75" ht="10.15" customHeight="1" thickBot="1"/>
    <row r="18" spans="3:75" s="17" customFormat="1" ht="15.75" thickBot="1">
      <c r="D18" s="288" t="s">
        <v>12</v>
      </c>
      <c r="E18" s="289"/>
      <c r="F18" s="289"/>
      <c r="G18" s="289"/>
      <c r="H18" s="289"/>
      <c r="I18" s="289"/>
      <c r="J18" s="289"/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  <c r="V18" s="289"/>
      <c r="W18" s="289"/>
      <c r="X18" s="290"/>
      <c r="AC18" s="285" t="s">
        <v>13</v>
      </c>
      <c r="AD18" s="286"/>
      <c r="AE18" s="286"/>
      <c r="AF18" s="286"/>
      <c r="AG18" s="286"/>
      <c r="AH18" s="286"/>
      <c r="AI18" s="286"/>
      <c r="AJ18" s="286"/>
      <c r="AK18" s="286"/>
      <c r="AL18" s="286"/>
      <c r="AM18" s="286"/>
      <c r="AN18" s="286"/>
      <c r="AO18" s="286"/>
      <c r="AP18" s="286"/>
      <c r="AQ18" s="286"/>
      <c r="AR18" s="286"/>
      <c r="AS18" s="286"/>
      <c r="AT18" s="286"/>
      <c r="AU18" s="286"/>
      <c r="AV18" s="286"/>
      <c r="AW18" s="287"/>
      <c r="BQ18" s="18"/>
      <c r="BR18" s="19"/>
      <c r="BS18" s="19"/>
      <c r="BT18" s="19"/>
      <c r="BU18" s="18"/>
      <c r="BV18" s="19"/>
      <c r="BW18" s="19"/>
    </row>
    <row r="19" spans="3:75" s="17" customFormat="1" ht="18" customHeight="1">
      <c r="C19" s="80">
        <v>1</v>
      </c>
      <c r="D19" s="309" t="s">
        <v>0</v>
      </c>
      <c r="E19" s="310"/>
      <c r="F19" s="310"/>
      <c r="G19" s="310"/>
      <c r="H19" s="310"/>
      <c r="I19" s="310"/>
      <c r="J19" s="310"/>
      <c r="K19" s="310"/>
      <c r="L19" s="310"/>
      <c r="M19" s="310"/>
      <c r="N19" s="310"/>
      <c r="O19" s="310"/>
      <c r="P19" s="310"/>
      <c r="Q19" s="310"/>
      <c r="R19" s="310"/>
      <c r="S19" s="310"/>
      <c r="T19" s="310"/>
      <c r="U19" s="310"/>
      <c r="V19" s="310"/>
      <c r="W19" s="310"/>
      <c r="X19" s="311"/>
      <c r="Y19" s="4" t="s">
        <v>14</v>
      </c>
      <c r="AB19" s="80">
        <v>1</v>
      </c>
      <c r="AC19" s="309" t="s">
        <v>15</v>
      </c>
      <c r="AD19" s="310"/>
      <c r="AE19" s="310"/>
      <c r="AF19" s="310"/>
      <c r="AG19" s="310"/>
      <c r="AH19" s="310"/>
      <c r="AI19" s="310"/>
      <c r="AJ19" s="310"/>
      <c r="AK19" s="310"/>
      <c r="AL19" s="310"/>
      <c r="AM19" s="310"/>
      <c r="AN19" s="310"/>
      <c r="AO19" s="310"/>
      <c r="AP19" s="310"/>
      <c r="AQ19" s="310"/>
      <c r="AR19" s="310"/>
      <c r="AS19" s="310"/>
      <c r="AT19" s="310"/>
      <c r="AU19" s="310"/>
      <c r="AV19" s="310"/>
      <c r="AW19" s="311"/>
      <c r="BQ19" s="18"/>
      <c r="BR19" s="19"/>
      <c r="BS19" s="19"/>
      <c r="BT19" s="19"/>
      <c r="BU19" s="18"/>
      <c r="BV19" s="19"/>
      <c r="BW19" s="19"/>
    </row>
    <row r="20" spans="3:75" s="17" customFormat="1" ht="18" customHeight="1">
      <c r="C20" s="80">
        <v>2</v>
      </c>
      <c r="D20" s="306" t="s">
        <v>16</v>
      </c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8"/>
      <c r="Y20" s="4" t="s">
        <v>17</v>
      </c>
      <c r="AB20" s="80">
        <v>2</v>
      </c>
      <c r="AC20" s="306" t="s">
        <v>18</v>
      </c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8"/>
      <c r="BQ20" s="18"/>
      <c r="BR20" s="19"/>
      <c r="BS20" s="19"/>
      <c r="BT20" s="19"/>
      <c r="BU20" s="18"/>
      <c r="BV20" s="19"/>
      <c r="BW20" s="19"/>
    </row>
    <row r="21" spans="3:75" s="17" customFormat="1" ht="18" customHeight="1">
      <c r="C21" s="80">
        <v>3</v>
      </c>
      <c r="D21" s="306" t="s">
        <v>19</v>
      </c>
      <c r="E21" s="307"/>
      <c r="F21" s="307"/>
      <c r="G21" s="307"/>
      <c r="H21" s="307"/>
      <c r="I21" s="307"/>
      <c r="J21" s="307"/>
      <c r="K21" s="307"/>
      <c r="L21" s="307"/>
      <c r="M21" s="307"/>
      <c r="N21" s="307"/>
      <c r="O21" s="307"/>
      <c r="P21" s="307"/>
      <c r="Q21" s="307"/>
      <c r="R21" s="307"/>
      <c r="S21" s="307"/>
      <c r="T21" s="307"/>
      <c r="U21" s="307"/>
      <c r="V21" s="307"/>
      <c r="W21" s="307"/>
      <c r="X21" s="308"/>
      <c r="Y21" s="4" t="s">
        <v>20</v>
      </c>
      <c r="AB21" s="80">
        <v>3</v>
      </c>
      <c r="AC21" s="306" t="s">
        <v>21</v>
      </c>
      <c r="AD21" s="307"/>
      <c r="AE21" s="307"/>
      <c r="AF21" s="307"/>
      <c r="AG21" s="307"/>
      <c r="AH21" s="307"/>
      <c r="AI21" s="307"/>
      <c r="AJ21" s="307"/>
      <c r="AK21" s="307"/>
      <c r="AL21" s="307"/>
      <c r="AM21" s="307"/>
      <c r="AN21" s="307"/>
      <c r="AO21" s="307"/>
      <c r="AP21" s="307"/>
      <c r="AQ21" s="307"/>
      <c r="AR21" s="307"/>
      <c r="AS21" s="307"/>
      <c r="AT21" s="307"/>
      <c r="AU21" s="307"/>
      <c r="AV21" s="307"/>
      <c r="AW21" s="308"/>
      <c r="BQ21" s="18"/>
      <c r="BR21" s="19"/>
      <c r="BS21" s="19"/>
      <c r="BT21" s="19"/>
      <c r="BU21" s="18"/>
      <c r="BV21" s="19"/>
      <c r="BW21" s="19"/>
    </row>
    <row r="22" spans="3:75" s="17" customFormat="1" ht="18" customHeight="1" thickBot="1">
      <c r="C22" s="80">
        <v>4</v>
      </c>
      <c r="D22" s="303" t="s">
        <v>22</v>
      </c>
      <c r="E22" s="304"/>
      <c r="F22" s="304"/>
      <c r="G22" s="304"/>
      <c r="H22" s="304"/>
      <c r="I22" s="304"/>
      <c r="J22" s="304"/>
      <c r="K22" s="304"/>
      <c r="L22" s="304"/>
      <c r="M22" s="304"/>
      <c r="N22" s="304"/>
      <c r="O22" s="304"/>
      <c r="P22" s="304"/>
      <c r="Q22" s="304"/>
      <c r="R22" s="304"/>
      <c r="S22" s="304"/>
      <c r="T22" s="304"/>
      <c r="U22" s="304"/>
      <c r="V22" s="304"/>
      <c r="W22" s="304"/>
      <c r="X22" s="305"/>
      <c r="AB22" s="80">
        <v>4</v>
      </c>
      <c r="AC22" s="303" t="s">
        <v>23</v>
      </c>
      <c r="AD22" s="304"/>
      <c r="AE22" s="304"/>
      <c r="AF22" s="304"/>
      <c r="AG22" s="304"/>
      <c r="AH22" s="304"/>
      <c r="AI22" s="304"/>
      <c r="AJ22" s="304"/>
      <c r="AK22" s="304"/>
      <c r="AL22" s="304"/>
      <c r="AM22" s="304"/>
      <c r="AN22" s="304"/>
      <c r="AO22" s="304"/>
      <c r="AP22" s="304"/>
      <c r="AQ22" s="304"/>
      <c r="AR22" s="304"/>
      <c r="AS22" s="304"/>
      <c r="AT22" s="304"/>
      <c r="AU22" s="304"/>
      <c r="AV22" s="304"/>
      <c r="AW22" s="305"/>
      <c r="BN22" s="18"/>
      <c r="BO22" s="19"/>
      <c r="BP22" s="19"/>
      <c r="BQ22" s="19"/>
      <c r="BR22" s="18"/>
      <c r="BS22" s="19"/>
      <c r="BT22" s="19"/>
      <c r="BU22" s="19"/>
      <c r="BV22" s="19"/>
      <c r="BW22" s="19"/>
    </row>
    <row r="23" spans="3:75" s="17" customFormat="1" ht="14.25"/>
    <row r="24" spans="3:75" s="17" customFormat="1" ht="14.45" customHeight="1">
      <c r="C24" s="24" t="s">
        <v>24</v>
      </c>
    </row>
    <row r="25" spans="3:75" s="17" customFormat="1" ht="18" customHeight="1" thickBot="1"/>
    <row r="26" spans="3:75" s="17" customFormat="1" ht="18" customHeight="1" thickBot="1">
      <c r="C26" s="293" t="s">
        <v>25</v>
      </c>
      <c r="D26" s="294"/>
      <c r="E26" s="141" t="s">
        <v>26</v>
      </c>
      <c r="F26" s="142"/>
      <c r="G26" s="143"/>
      <c r="H26" s="141" t="s">
        <v>27</v>
      </c>
      <c r="I26" s="142"/>
      <c r="J26" s="142"/>
      <c r="K26" s="143"/>
      <c r="L26" s="141" t="s">
        <v>28</v>
      </c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  <c r="AM26" s="142"/>
      <c r="AN26" s="142"/>
      <c r="AO26" s="142"/>
      <c r="AP26" s="142"/>
      <c r="AQ26" s="142"/>
      <c r="AR26" s="142"/>
      <c r="AS26" s="142"/>
      <c r="AT26" s="142"/>
      <c r="AU26" s="142"/>
      <c r="AV26" s="142"/>
      <c r="AW26" s="142"/>
      <c r="AX26" s="142"/>
      <c r="AY26" s="142"/>
      <c r="AZ26" s="142"/>
      <c r="BA26" s="142"/>
      <c r="BB26" s="143"/>
      <c r="BC26" s="141" t="s">
        <v>29</v>
      </c>
      <c r="BD26" s="142"/>
      <c r="BE26" s="142"/>
      <c r="BF26" s="142"/>
      <c r="BG26" s="142"/>
      <c r="BH26" s="81"/>
    </row>
    <row r="27" spans="3:75" s="17" customFormat="1" ht="18" customHeight="1">
      <c r="C27" s="258">
        <v>1</v>
      </c>
      <c r="D27" s="244"/>
      <c r="E27" s="244" t="s">
        <v>30</v>
      </c>
      <c r="F27" s="244"/>
      <c r="G27" s="244"/>
      <c r="H27" s="198">
        <f>$H$11</f>
        <v>0.5</v>
      </c>
      <c r="I27" s="199"/>
      <c r="J27" s="199"/>
      <c r="K27" s="200"/>
      <c r="L27" s="196" t="str">
        <f>$D$19</f>
        <v>BSA Unterelbe</v>
      </c>
      <c r="M27" s="197"/>
      <c r="N27" s="197"/>
      <c r="O27" s="197"/>
      <c r="P27" s="197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82" t="s">
        <v>31</v>
      </c>
      <c r="AH27" s="197" t="str">
        <f>$D$20</f>
        <v>BSA Harburg</v>
      </c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7"/>
      <c r="BB27" s="223"/>
      <c r="BC27" s="213"/>
      <c r="BD27" s="297"/>
      <c r="BE27" s="297"/>
      <c r="BF27" s="188"/>
      <c r="BG27" s="188"/>
      <c r="BH27" s="83"/>
    </row>
    <row r="28" spans="3:75" s="17" customFormat="1" ht="18" customHeight="1" thickBot="1">
      <c r="C28" s="270">
        <v>2</v>
      </c>
      <c r="D28" s="189"/>
      <c r="E28" s="189" t="s">
        <v>30</v>
      </c>
      <c r="F28" s="189"/>
      <c r="G28" s="189"/>
      <c r="H28" s="185">
        <f>H27+TEXT($U$11*($X$11/1440)+($AI$11/1440)+($AW$11/1440),"hh:mm")</f>
        <v>0.51388888888888884</v>
      </c>
      <c r="I28" s="186"/>
      <c r="J28" s="186"/>
      <c r="K28" s="187"/>
      <c r="L28" s="194" t="str">
        <f>$D$21</f>
        <v>BSA Ost</v>
      </c>
      <c r="M28" s="195"/>
      <c r="N28" s="195"/>
      <c r="O28" s="195"/>
      <c r="P28" s="195"/>
      <c r="Q28" s="195"/>
      <c r="R28" s="195"/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74" t="s">
        <v>31</v>
      </c>
      <c r="AH28" s="195" t="str">
        <f>$D$22</f>
        <v>BSA Nord</v>
      </c>
      <c r="AI28" s="195"/>
      <c r="AJ28" s="195"/>
      <c r="AK28" s="195"/>
      <c r="AL28" s="195"/>
      <c r="AM28" s="195"/>
      <c r="AN28" s="195"/>
      <c r="AO28" s="195"/>
      <c r="AP28" s="195"/>
      <c r="AQ28" s="195"/>
      <c r="AR28" s="195"/>
      <c r="AS28" s="195"/>
      <c r="AT28" s="195"/>
      <c r="AU28" s="195"/>
      <c r="AV28" s="195"/>
      <c r="AW28" s="195"/>
      <c r="AX28" s="195"/>
      <c r="AY28" s="195"/>
      <c r="AZ28" s="195"/>
      <c r="BA28" s="195"/>
      <c r="BB28" s="211"/>
      <c r="BC28" s="178"/>
      <c r="BD28" s="179"/>
      <c r="BE28" s="179"/>
      <c r="BF28" s="209"/>
      <c r="BG28" s="210"/>
      <c r="BH28" s="83"/>
    </row>
    <row r="29" spans="3:75" s="17" customFormat="1" ht="18" customHeight="1">
      <c r="C29" s="275">
        <v>3</v>
      </c>
      <c r="D29" s="274"/>
      <c r="E29" s="274" t="s">
        <v>32</v>
      </c>
      <c r="F29" s="274"/>
      <c r="G29" s="274"/>
      <c r="H29" s="190">
        <f t="shared" ref="H29:H37" si="0">H28+TEXT($U$11*($X$11/1440)+($AI$11/1440)+($AW$11/1440),"hh:mm")</f>
        <v>0.52777777777777768</v>
      </c>
      <c r="I29" s="191"/>
      <c r="J29" s="191"/>
      <c r="K29" s="192"/>
      <c r="L29" s="201" t="str">
        <f>$AC$19</f>
        <v>BSA Walddörfer</v>
      </c>
      <c r="M29" s="202"/>
      <c r="N29" s="202"/>
      <c r="O29" s="202"/>
      <c r="P29" s="202"/>
      <c r="Q29" s="202"/>
      <c r="R29" s="202"/>
      <c r="S29" s="202"/>
      <c r="T29" s="202"/>
      <c r="U29" s="202"/>
      <c r="V29" s="202"/>
      <c r="W29" s="202"/>
      <c r="X29" s="202"/>
      <c r="Y29" s="202"/>
      <c r="Z29" s="202"/>
      <c r="AA29" s="202"/>
      <c r="AB29" s="202"/>
      <c r="AC29" s="202"/>
      <c r="AD29" s="202"/>
      <c r="AE29" s="202"/>
      <c r="AF29" s="202"/>
      <c r="AG29" s="130" t="s">
        <v>31</v>
      </c>
      <c r="AH29" s="202" t="str">
        <f>$AC$20</f>
        <v>BSA Alster</v>
      </c>
      <c r="AI29" s="202"/>
      <c r="AJ29" s="202"/>
      <c r="AK29" s="202"/>
      <c r="AL29" s="202"/>
      <c r="AM29" s="202"/>
      <c r="AN29" s="202"/>
      <c r="AO29" s="202"/>
      <c r="AP29" s="202"/>
      <c r="AQ29" s="202"/>
      <c r="AR29" s="202"/>
      <c r="AS29" s="202"/>
      <c r="AT29" s="202"/>
      <c r="AU29" s="202"/>
      <c r="AV29" s="202"/>
      <c r="AW29" s="202"/>
      <c r="AX29" s="202"/>
      <c r="AY29" s="202"/>
      <c r="AZ29" s="202"/>
      <c r="BA29" s="202"/>
      <c r="BB29" s="203"/>
      <c r="BC29" s="180"/>
      <c r="BD29" s="181"/>
      <c r="BE29" s="181"/>
      <c r="BF29" s="208"/>
      <c r="BG29" s="208"/>
      <c r="BH29" s="83"/>
    </row>
    <row r="30" spans="3:75" s="17" customFormat="1" ht="18" customHeight="1" thickBot="1">
      <c r="C30" s="270">
        <v>4</v>
      </c>
      <c r="D30" s="189"/>
      <c r="E30" s="189" t="s">
        <v>32</v>
      </c>
      <c r="F30" s="189"/>
      <c r="G30" s="189"/>
      <c r="H30" s="185">
        <f t="shared" si="0"/>
        <v>0.54166666666666652</v>
      </c>
      <c r="I30" s="186"/>
      <c r="J30" s="186"/>
      <c r="K30" s="187"/>
      <c r="L30" s="194" t="str">
        <f>$AC$21</f>
        <v>BSA Bergedorf</v>
      </c>
      <c r="M30" s="195"/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74" t="s">
        <v>31</v>
      </c>
      <c r="AH30" s="195" t="str">
        <f>$AC$22</f>
        <v>BSA Pinneberg</v>
      </c>
      <c r="AI30" s="195"/>
      <c r="AJ30" s="195"/>
      <c r="AK30" s="195"/>
      <c r="AL30" s="195"/>
      <c r="AM30" s="195"/>
      <c r="AN30" s="195"/>
      <c r="AO30" s="195"/>
      <c r="AP30" s="195"/>
      <c r="AQ30" s="195"/>
      <c r="AR30" s="195"/>
      <c r="AS30" s="195"/>
      <c r="AT30" s="195"/>
      <c r="AU30" s="195"/>
      <c r="AV30" s="195"/>
      <c r="AW30" s="195"/>
      <c r="AX30" s="195"/>
      <c r="AY30" s="195"/>
      <c r="AZ30" s="195"/>
      <c r="BA30" s="195"/>
      <c r="BB30" s="211"/>
      <c r="BC30" s="178"/>
      <c r="BD30" s="179"/>
      <c r="BE30" s="179"/>
      <c r="BF30" s="209"/>
      <c r="BG30" s="210"/>
      <c r="BH30" s="83"/>
    </row>
    <row r="31" spans="3:75" s="17" customFormat="1" ht="18" customHeight="1">
      <c r="C31" s="275">
        <v>5</v>
      </c>
      <c r="D31" s="274"/>
      <c r="E31" s="274" t="s">
        <v>30</v>
      </c>
      <c r="F31" s="274"/>
      <c r="G31" s="274"/>
      <c r="H31" s="190">
        <f t="shared" si="0"/>
        <v>0.55555555555555536</v>
      </c>
      <c r="I31" s="191"/>
      <c r="J31" s="191"/>
      <c r="K31" s="192"/>
      <c r="L31" s="201" t="str">
        <f>$D$19</f>
        <v>BSA Unterelbe</v>
      </c>
      <c r="M31" s="202"/>
      <c r="N31" s="202"/>
      <c r="O31" s="202"/>
      <c r="P31" s="202"/>
      <c r="Q31" s="202"/>
      <c r="R31" s="202"/>
      <c r="S31" s="202"/>
      <c r="T31" s="202"/>
      <c r="U31" s="202"/>
      <c r="V31" s="202"/>
      <c r="W31" s="202"/>
      <c r="X31" s="202"/>
      <c r="Y31" s="202"/>
      <c r="Z31" s="202"/>
      <c r="AA31" s="202"/>
      <c r="AB31" s="202"/>
      <c r="AC31" s="202"/>
      <c r="AD31" s="202"/>
      <c r="AE31" s="202"/>
      <c r="AF31" s="202"/>
      <c r="AG31" s="130" t="s">
        <v>31</v>
      </c>
      <c r="AH31" s="202" t="str">
        <f>$D$21</f>
        <v>BSA Ost</v>
      </c>
      <c r="AI31" s="202"/>
      <c r="AJ31" s="202"/>
      <c r="AK31" s="202"/>
      <c r="AL31" s="202"/>
      <c r="AM31" s="202"/>
      <c r="AN31" s="202"/>
      <c r="AO31" s="202"/>
      <c r="AP31" s="202"/>
      <c r="AQ31" s="202"/>
      <c r="AR31" s="202"/>
      <c r="AS31" s="202"/>
      <c r="AT31" s="202"/>
      <c r="AU31" s="202"/>
      <c r="AV31" s="202"/>
      <c r="AW31" s="202"/>
      <c r="AX31" s="202"/>
      <c r="AY31" s="202"/>
      <c r="AZ31" s="202"/>
      <c r="BA31" s="202"/>
      <c r="BB31" s="203"/>
      <c r="BC31" s="180"/>
      <c r="BD31" s="181"/>
      <c r="BE31" s="181"/>
      <c r="BF31" s="208"/>
      <c r="BG31" s="208"/>
      <c r="BH31" s="83"/>
    </row>
    <row r="32" spans="3:75" s="17" customFormat="1" ht="18" customHeight="1" thickBot="1">
      <c r="C32" s="270">
        <v>6</v>
      </c>
      <c r="D32" s="189"/>
      <c r="E32" s="189" t="s">
        <v>30</v>
      </c>
      <c r="F32" s="189"/>
      <c r="G32" s="189"/>
      <c r="H32" s="185">
        <f t="shared" si="0"/>
        <v>0.5694444444444442</v>
      </c>
      <c r="I32" s="186"/>
      <c r="J32" s="186"/>
      <c r="K32" s="187"/>
      <c r="L32" s="194" t="str">
        <f>$D$20</f>
        <v>BSA Harburg</v>
      </c>
      <c r="M32" s="195"/>
      <c r="N32" s="195"/>
      <c r="O32" s="195"/>
      <c r="P32" s="195"/>
      <c r="Q32" s="195"/>
      <c r="R32" s="195"/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  <c r="AG32" s="74" t="s">
        <v>31</v>
      </c>
      <c r="AH32" s="195" t="str">
        <f>$D$22</f>
        <v>BSA Nord</v>
      </c>
      <c r="AI32" s="195"/>
      <c r="AJ32" s="195"/>
      <c r="AK32" s="195"/>
      <c r="AL32" s="195"/>
      <c r="AM32" s="195"/>
      <c r="AN32" s="195"/>
      <c r="AO32" s="195"/>
      <c r="AP32" s="195"/>
      <c r="AQ32" s="195"/>
      <c r="AR32" s="195"/>
      <c r="AS32" s="195"/>
      <c r="AT32" s="195"/>
      <c r="AU32" s="195"/>
      <c r="AV32" s="195"/>
      <c r="AW32" s="195"/>
      <c r="AX32" s="195"/>
      <c r="AY32" s="195"/>
      <c r="AZ32" s="195"/>
      <c r="BA32" s="195"/>
      <c r="BB32" s="211"/>
      <c r="BC32" s="178"/>
      <c r="BD32" s="179"/>
      <c r="BE32" s="179"/>
      <c r="BF32" s="209"/>
      <c r="BG32" s="210"/>
      <c r="BH32" s="83"/>
    </row>
    <row r="33" spans="1:130" s="17" customFormat="1" ht="18" customHeight="1">
      <c r="C33" s="275">
        <v>7</v>
      </c>
      <c r="D33" s="274"/>
      <c r="E33" s="274" t="s">
        <v>32</v>
      </c>
      <c r="F33" s="274"/>
      <c r="G33" s="274"/>
      <c r="H33" s="190">
        <f t="shared" si="0"/>
        <v>0.58333333333333304</v>
      </c>
      <c r="I33" s="191"/>
      <c r="J33" s="191"/>
      <c r="K33" s="192"/>
      <c r="L33" s="201" t="str">
        <f>$AC$19</f>
        <v>BSA Walddörfer</v>
      </c>
      <c r="M33" s="202"/>
      <c r="N33" s="202"/>
      <c r="O33" s="202"/>
      <c r="P33" s="202"/>
      <c r="Q33" s="202"/>
      <c r="R33" s="202"/>
      <c r="S33" s="202"/>
      <c r="T33" s="202"/>
      <c r="U33" s="202"/>
      <c r="V33" s="202"/>
      <c r="W33" s="202"/>
      <c r="X33" s="202"/>
      <c r="Y33" s="202"/>
      <c r="Z33" s="202"/>
      <c r="AA33" s="202"/>
      <c r="AB33" s="202"/>
      <c r="AC33" s="202"/>
      <c r="AD33" s="202"/>
      <c r="AE33" s="202"/>
      <c r="AF33" s="202"/>
      <c r="AG33" s="130" t="s">
        <v>31</v>
      </c>
      <c r="AH33" s="202" t="str">
        <f>$AC$21</f>
        <v>BSA Bergedorf</v>
      </c>
      <c r="AI33" s="202"/>
      <c r="AJ33" s="202"/>
      <c r="AK33" s="202"/>
      <c r="AL33" s="202"/>
      <c r="AM33" s="202"/>
      <c r="AN33" s="202"/>
      <c r="AO33" s="202"/>
      <c r="AP33" s="202"/>
      <c r="AQ33" s="202"/>
      <c r="AR33" s="202"/>
      <c r="AS33" s="202"/>
      <c r="AT33" s="202"/>
      <c r="AU33" s="202"/>
      <c r="AV33" s="202"/>
      <c r="AW33" s="202"/>
      <c r="AX33" s="202"/>
      <c r="AY33" s="202"/>
      <c r="AZ33" s="202"/>
      <c r="BA33" s="202"/>
      <c r="BB33" s="203"/>
      <c r="BC33" s="180"/>
      <c r="BD33" s="181"/>
      <c r="BE33" s="181"/>
      <c r="BF33" s="208"/>
      <c r="BG33" s="208"/>
      <c r="BH33" s="83"/>
    </row>
    <row r="34" spans="1:130" s="17" customFormat="1" ht="18" customHeight="1" thickBot="1">
      <c r="C34" s="270">
        <v>8</v>
      </c>
      <c r="D34" s="189"/>
      <c r="E34" s="189" t="s">
        <v>32</v>
      </c>
      <c r="F34" s="189"/>
      <c r="G34" s="189"/>
      <c r="H34" s="185">
        <f t="shared" si="0"/>
        <v>0.59722222222222188</v>
      </c>
      <c r="I34" s="186"/>
      <c r="J34" s="186"/>
      <c r="K34" s="187"/>
      <c r="L34" s="194" t="str">
        <f>$AC$20</f>
        <v>BSA Alster</v>
      </c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195"/>
      <c r="Z34" s="195"/>
      <c r="AA34" s="195"/>
      <c r="AB34" s="195"/>
      <c r="AC34" s="195"/>
      <c r="AD34" s="195"/>
      <c r="AE34" s="195"/>
      <c r="AF34" s="195"/>
      <c r="AG34" s="74" t="s">
        <v>31</v>
      </c>
      <c r="AH34" s="195" t="str">
        <f>$AC$22</f>
        <v>BSA Pinneberg</v>
      </c>
      <c r="AI34" s="195"/>
      <c r="AJ34" s="195"/>
      <c r="AK34" s="195"/>
      <c r="AL34" s="195"/>
      <c r="AM34" s="195"/>
      <c r="AN34" s="195"/>
      <c r="AO34" s="195"/>
      <c r="AP34" s="195"/>
      <c r="AQ34" s="195"/>
      <c r="AR34" s="195"/>
      <c r="AS34" s="195"/>
      <c r="AT34" s="195"/>
      <c r="AU34" s="195"/>
      <c r="AV34" s="195"/>
      <c r="AW34" s="195"/>
      <c r="AX34" s="195"/>
      <c r="AY34" s="195"/>
      <c r="AZ34" s="195"/>
      <c r="BA34" s="195"/>
      <c r="BB34" s="211"/>
      <c r="BC34" s="178"/>
      <c r="BD34" s="179"/>
      <c r="BE34" s="179"/>
      <c r="BF34" s="209"/>
      <c r="BG34" s="210"/>
      <c r="BH34" s="83"/>
    </row>
    <row r="35" spans="1:130" s="17" customFormat="1" ht="18" customHeight="1">
      <c r="C35" s="275">
        <v>9</v>
      </c>
      <c r="D35" s="274"/>
      <c r="E35" s="274" t="s">
        <v>30</v>
      </c>
      <c r="F35" s="274"/>
      <c r="G35" s="274"/>
      <c r="H35" s="190">
        <f t="shared" si="0"/>
        <v>0.61111111111111072</v>
      </c>
      <c r="I35" s="191"/>
      <c r="J35" s="191"/>
      <c r="K35" s="192"/>
      <c r="L35" s="201" t="str">
        <f>$D$22</f>
        <v>BSA Nord</v>
      </c>
      <c r="M35" s="202"/>
      <c r="N35" s="202"/>
      <c r="O35" s="202"/>
      <c r="P35" s="202"/>
      <c r="Q35" s="202"/>
      <c r="R35" s="202"/>
      <c r="S35" s="202"/>
      <c r="T35" s="202"/>
      <c r="U35" s="202"/>
      <c r="V35" s="202"/>
      <c r="W35" s="202"/>
      <c r="X35" s="202"/>
      <c r="Y35" s="202"/>
      <c r="Z35" s="202"/>
      <c r="AA35" s="202"/>
      <c r="AB35" s="202"/>
      <c r="AC35" s="202"/>
      <c r="AD35" s="202"/>
      <c r="AE35" s="202"/>
      <c r="AF35" s="202"/>
      <c r="AG35" s="130" t="s">
        <v>31</v>
      </c>
      <c r="AH35" s="202" t="str">
        <f>$D$19</f>
        <v>BSA Unterelbe</v>
      </c>
      <c r="AI35" s="202"/>
      <c r="AJ35" s="202"/>
      <c r="AK35" s="202"/>
      <c r="AL35" s="202"/>
      <c r="AM35" s="202"/>
      <c r="AN35" s="202"/>
      <c r="AO35" s="202"/>
      <c r="AP35" s="202"/>
      <c r="AQ35" s="202"/>
      <c r="AR35" s="202"/>
      <c r="AS35" s="202"/>
      <c r="AT35" s="202"/>
      <c r="AU35" s="202"/>
      <c r="AV35" s="202"/>
      <c r="AW35" s="202"/>
      <c r="AX35" s="202"/>
      <c r="AY35" s="202"/>
      <c r="AZ35" s="202"/>
      <c r="BA35" s="202"/>
      <c r="BB35" s="203"/>
      <c r="BC35" s="180"/>
      <c r="BD35" s="181"/>
      <c r="BE35" s="181"/>
      <c r="BF35" s="208"/>
      <c r="BG35" s="208"/>
      <c r="BH35" s="83"/>
    </row>
    <row r="36" spans="1:130" s="17" customFormat="1" ht="18" customHeight="1" thickBot="1">
      <c r="C36" s="270">
        <v>10</v>
      </c>
      <c r="D36" s="189"/>
      <c r="E36" s="189" t="s">
        <v>30</v>
      </c>
      <c r="F36" s="189"/>
      <c r="G36" s="189"/>
      <c r="H36" s="185">
        <f t="shared" si="0"/>
        <v>0.62499999999999956</v>
      </c>
      <c r="I36" s="186"/>
      <c r="J36" s="186"/>
      <c r="K36" s="187"/>
      <c r="L36" s="194" t="str">
        <f>$D$21</f>
        <v>BSA Ost</v>
      </c>
      <c r="M36" s="195"/>
      <c r="N36" s="195"/>
      <c r="O36" s="195"/>
      <c r="P36" s="195"/>
      <c r="Q36" s="195"/>
      <c r="R36" s="195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74" t="s">
        <v>31</v>
      </c>
      <c r="AH36" s="195" t="str">
        <f>$D$20</f>
        <v>BSA Harburg</v>
      </c>
      <c r="AI36" s="195"/>
      <c r="AJ36" s="195"/>
      <c r="AK36" s="195"/>
      <c r="AL36" s="195"/>
      <c r="AM36" s="195"/>
      <c r="AN36" s="195"/>
      <c r="AO36" s="195"/>
      <c r="AP36" s="195"/>
      <c r="AQ36" s="195"/>
      <c r="AR36" s="195"/>
      <c r="AS36" s="195"/>
      <c r="AT36" s="195"/>
      <c r="AU36" s="195"/>
      <c r="AV36" s="195"/>
      <c r="AW36" s="195"/>
      <c r="AX36" s="195"/>
      <c r="AY36" s="195"/>
      <c r="AZ36" s="195"/>
      <c r="BA36" s="195"/>
      <c r="BB36" s="211"/>
      <c r="BC36" s="178"/>
      <c r="BD36" s="179"/>
      <c r="BE36" s="179"/>
      <c r="BF36" s="209"/>
      <c r="BG36" s="210"/>
      <c r="BH36" s="83"/>
    </row>
    <row r="37" spans="1:130" s="17" customFormat="1" ht="18" customHeight="1">
      <c r="C37" s="275">
        <v>11</v>
      </c>
      <c r="D37" s="274"/>
      <c r="E37" s="274" t="s">
        <v>32</v>
      </c>
      <c r="F37" s="274"/>
      <c r="G37" s="274"/>
      <c r="H37" s="190">
        <f t="shared" si="0"/>
        <v>0.6388888888888884</v>
      </c>
      <c r="I37" s="191"/>
      <c r="J37" s="191"/>
      <c r="K37" s="192"/>
      <c r="L37" s="201" t="str">
        <f>$AC$22</f>
        <v>BSA Pinneberg</v>
      </c>
      <c r="M37" s="202"/>
      <c r="N37" s="202"/>
      <c r="O37" s="202"/>
      <c r="P37" s="202"/>
      <c r="Q37" s="202"/>
      <c r="R37" s="202"/>
      <c r="S37" s="202"/>
      <c r="T37" s="202"/>
      <c r="U37" s="202"/>
      <c r="V37" s="202"/>
      <c r="W37" s="202"/>
      <c r="X37" s="202"/>
      <c r="Y37" s="202"/>
      <c r="Z37" s="202"/>
      <c r="AA37" s="202"/>
      <c r="AB37" s="202"/>
      <c r="AC37" s="202"/>
      <c r="AD37" s="202"/>
      <c r="AE37" s="202"/>
      <c r="AF37" s="202"/>
      <c r="AG37" s="130" t="s">
        <v>31</v>
      </c>
      <c r="AH37" s="202" t="str">
        <f>$AC$19</f>
        <v>BSA Walddörfer</v>
      </c>
      <c r="AI37" s="202"/>
      <c r="AJ37" s="202"/>
      <c r="AK37" s="202"/>
      <c r="AL37" s="202"/>
      <c r="AM37" s="202"/>
      <c r="AN37" s="202"/>
      <c r="AO37" s="202"/>
      <c r="AP37" s="202"/>
      <c r="AQ37" s="202"/>
      <c r="AR37" s="202"/>
      <c r="AS37" s="202"/>
      <c r="AT37" s="202"/>
      <c r="AU37" s="202"/>
      <c r="AV37" s="202"/>
      <c r="AW37" s="202"/>
      <c r="AX37" s="202"/>
      <c r="AY37" s="202"/>
      <c r="AZ37" s="202"/>
      <c r="BA37" s="202"/>
      <c r="BB37" s="203"/>
      <c r="BC37" s="180"/>
      <c r="BD37" s="181"/>
      <c r="BE37" s="181"/>
      <c r="BF37" s="208"/>
      <c r="BG37" s="208"/>
      <c r="BH37" s="83"/>
    </row>
    <row r="38" spans="1:130" s="17" customFormat="1" ht="18" customHeight="1" thickBot="1">
      <c r="C38" s="270">
        <v>12</v>
      </c>
      <c r="D38" s="189"/>
      <c r="E38" s="189" t="s">
        <v>32</v>
      </c>
      <c r="F38" s="189"/>
      <c r="G38" s="189"/>
      <c r="H38" s="185">
        <f>H37+TEXT($U$11*($X$11/1440)+($AI$11/1440)+($AW$11/1440),"hh:mm")</f>
        <v>0.65277777777777724</v>
      </c>
      <c r="I38" s="186"/>
      <c r="J38" s="186"/>
      <c r="K38" s="187"/>
      <c r="L38" s="194" t="str">
        <f>$AC$21</f>
        <v>BSA Bergedorf</v>
      </c>
      <c r="M38" s="195"/>
      <c r="N38" s="195"/>
      <c r="O38" s="195"/>
      <c r="P38" s="195"/>
      <c r="Q38" s="195"/>
      <c r="R38" s="195"/>
      <c r="S38" s="195"/>
      <c r="T38" s="195"/>
      <c r="U38" s="195"/>
      <c r="V38" s="195"/>
      <c r="W38" s="195"/>
      <c r="X38" s="195"/>
      <c r="Y38" s="195"/>
      <c r="Z38" s="195"/>
      <c r="AA38" s="195"/>
      <c r="AB38" s="195"/>
      <c r="AC38" s="195"/>
      <c r="AD38" s="195"/>
      <c r="AE38" s="195"/>
      <c r="AF38" s="195"/>
      <c r="AG38" s="74" t="s">
        <v>31</v>
      </c>
      <c r="AH38" s="195" t="str">
        <f>$AC$20</f>
        <v>BSA Alster</v>
      </c>
      <c r="AI38" s="195"/>
      <c r="AJ38" s="195"/>
      <c r="AK38" s="195"/>
      <c r="AL38" s="195"/>
      <c r="AM38" s="195"/>
      <c r="AN38" s="195"/>
      <c r="AO38" s="195"/>
      <c r="AP38" s="195"/>
      <c r="AQ38" s="195"/>
      <c r="AR38" s="195"/>
      <c r="AS38" s="195"/>
      <c r="AT38" s="195"/>
      <c r="AU38" s="195"/>
      <c r="AV38" s="195"/>
      <c r="AW38" s="195"/>
      <c r="AX38" s="195"/>
      <c r="AY38" s="195"/>
      <c r="AZ38" s="195"/>
      <c r="BA38" s="195"/>
      <c r="BB38" s="211"/>
      <c r="BC38" s="178"/>
      <c r="BD38" s="179"/>
      <c r="BE38" s="179"/>
      <c r="BF38" s="209"/>
      <c r="BG38" s="209"/>
      <c r="BH38" s="83"/>
      <c r="DY38" s="90"/>
      <c r="DZ38" s="90"/>
    </row>
    <row r="39" spans="1:130" s="17" customFormat="1" ht="18" customHeight="1"/>
    <row r="40" spans="1:130" s="17" customFormat="1" ht="20.25" customHeight="1" thickBot="1">
      <c r="K40" s="24" t="s">
        <v>33</v>
      </c>
      <c r="CD40" s="19"/>
      <c r="CE40" s="19"/>
      <c r="CF40" s="18"/>
      <c r="CG40" s="18"/>
      <c r="CH40" s="18"/>
      <c r="CI40" s="18"/>
      <c r="CJ40" s="18"/>
      <c r="CK40" s="19"/>
      <c r="CL40" s="19"/>
      <c r="CT40" s="96"/>
    </row>
    <row r="41" spans="1:130" s="17" customFormat="1" ht="18" customHeight="1">
      <c r="C41" s="25"/>
      <c r="D41" s="25"/>
      <c r="E41" s="25"/>
      <c r="F41" s="25"/>
      <c r="G41" s="25"/>
      <c r="H41" s="25"/>
      <c r="I41" s="25"/>
      <c r="K41" s="24"/>
      <c r="AH41" s="336" t="str">
        <f>M49</f>
        <v>BSA Unterelbe</v>
      </c>
      <c r="AI41" s="324"/>
      <c r="AJ41" s="325"/>
      <c r="AK41" s="323" t="str">
        <f>M50</f>
        <v>BSA Harburg</v>
      </c>
      <c r="AL41" s="324"/>
      <c r="AM41" s="325"/>
      <c r="AN41" s="323" t="str">
        <f>M51</f>
        <v>BSA Ost</v>
      </c>
      <c r="AO41" s="324"/>
      <c r="AP41" s="325"/>
      <c r="AQ41" s="323" t="str">
        <f>M52</f>
        <v>BSA Nord</v>
      </c>
      <c r="AR41" s="324"/>
      <c r="AS41" s="342"/>
      <c r="BQ41" s="19"/>
      <c r="BR41" s="18"/>
      <c r="BS41" s="19"/>
      <c r="BT41" s="19"/>
      <c r="BU41" s="19"/>
      <c r="BV41" s="19"/>
      <c r="BW41" s="19"/>
    </row>
    <row r="42" spans="1:130" s="17" customFormat="1" ht="18" customHeight="1">
      <c r="C42" s="25"/>
      <c r="D42" s="25"/>
      <c r="E42" s="25"/>
      <c r="F42" s="25"/>
      <c r="G42" s="25"/>
      <c r="H42" s="25"/>
      <c r="I42" s="25"/>
      <c r="K42" s="24"/>
      <c r="AH42" s="337"/>
      <c r="AI42" s="327"/>
      <c r="AJ42" s="328"/>
      <c r="AK42" s="326"/>
      <c r="AL42" s="327"/>
      <c r="AM42" s="328"/>
      <c r="AN42" s="326"/>
      <c r="AO42" s="327"/>
      <c r="AP42" s="328"/>
      <c r="AQ42" s="326"/>
      <c r="AR42" s="327"/>
      <c r="AS42" s="343"/>
      <c r="BU42" s="18"/>
      <c r="BV42" s="19"/>
      <c r="BW42" s="19"/>
      <c r="BX42" s="19"/>
      <c r="BY42" s="18"/>
      <c r="BZ42" s="19"/>
      <c r="CA42" s="19"/>
      <c r="CB42" s="19"/>
      <c r="CC42" s="19"/>
      <c r="CD42" s="19"/>
    </row>
    <row r="43" spans="1:130" s="17" customFormat="1" ht="18" customHeight="1">
      <c r="A43" s="16"/>
      <c r="C43" s="25"/>
      <c r="D43" s="25"/>
      <c r="E43" s="25"/>
      <c r="F43" s="25"/>
      <c r="G43" s="25"/>
      <c r="H43" s="25"/>
      <c r="I43" s="25"/>
      <c r="K43" s="24"/>
      <c r="AH43" s="337"/>
      <c r="AI43" s="327"/>
      <c r="AJ43" s="328"/>
      <c r="AK43" s="326"/>
      <c r="AL43" s="327"/>
      <c r="AM43" s="328"/>
      <c r="AN43" s="326"/>
      <c r="AO43" s="327"/>
      <c r="AP43" s="328"/>
      <c r="AQ43" s="326"/>
      <c r="AR43" s="327"/>
      <c r="AS43" s="343"/>
      <c r="BU43" s="18"/>
      <c r="BV43" s="19"/>
      <c r="BW43" s="19"/>
      <c r="BX43" s="19"/>
      <c r="BY43" s="18"/>
      <c r="BZ43" s="19"/>
      <c r="CA43" s="19"/>
      <c r="CB43" s="19"/>
      <c r="CC43" s="19"/>
      <c r="CD43" s="19"/>
    </row>
    <row r="44" spans="1:130" s="17" customFormat="1" ht="18" customHeight="1">
      <c r="C44" s="25"/>
      <c r="D44" s="25"/>
      <c r="E44" s="25"/>
      <c r="F44" s="25"/>
      <c r="G44" s="25"/>
      <c r="H44" s="25"/>
      <c r="I44" s="25"/>
      <c r="K44" s="24"/>
      <c r="AH44" s="337"/>
      <c r="AI44" s="327"/>
      <c r="AJ44" s="328"/>
      <c r="AK44" s="326"/>
      <c r="AL44" s="327"/>
      <c r="AM44" s="328"/>
      <c r="AN44" s="326"/>
      <c r="AO44" s="327"/>
      <c r="AP44" s="328"/>
      <c r="AQ44" s="326"/>
      <c r="AR44" s="327"/>
      <c r="AS44" s="343"/>
      <c r="BU44" s="18"/>
      <c r="BV44" s="19"/>
      <c r="BW44" s="19"/>
      <c r="BX44" s="19"/>
      <c r="BY44" s="18"/>
      <c r="BZ44" s="19"/>
      <c r="CA44" s="19"/>
      <c r="CB44" s="19"/>
      <c r="CC44" s="19"/>
      <c r="CD44" s="19"/>
    </row>
    <row r="45" spans="1:130" s="17" customFormat="1" ht="18" customHeight="1">
      <c r="C45" s="25"/>
      <c r="D45" s="25"/>
      <c r="E45" s="25"/>
      <c r="F45" s="25"/>
      <c r="G45" s="25"/>
      <c r="H45" s="25"/>
      <c r="I45" s="25"/>
      <c r="K45" s="24"/>
      <c r="AH45" s="337"/>
      <c r="AI45" s="327"/>
      <c r="AJ45" s="328"/>
      <c r="AK45" s="326"/>
      <c r="AL45" s="327"/>
      <c r="AM45" s="328"/>
      <c r="AN45" s="326"/>
      <c r="AO45" s="327"/>
      <c r="AP45" s="328"/>
      <c r="AQ45" s="326"/>
      <c r="AR45" s="327"/>
      <c r="AS45" s="343"/>
      <c r="BQ45" s="16"/>
      <c r="BR45" s="16"/>
      <c r="BS45" s="16"/>
      <c r="BT45" s="23"/>
      <c r="BU45" s="22"/>
      <c r="BV45" s="22"/>
      <c r="BW45" s="22"/>
      <c r="BX45" s="23"/>
      <c r="BY45" s="22"/>
      <c r="BZ45" s="22"/>
      <c r="CA45" s="22"/>
      <c r="CB45" s="22"/>
      <c r="CC45" s="22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</row>
    <row r="46" spans="1:130" s="17" customFormat="1" ht="18" customHeight="1">
      <c r="C46" s="25"/>
      <c r="D46" s="25"/>
      <c r="E46" s="25"/>
      <c r="F46" s="25"/>
      <c r="G46" s="25"/>
      <c r="H46" s="25"/>
      <c r="I46" s="25"/>
      <c r="K46" s="24"/>
      <c r="AH46" s="337"/>
      <c r="AI46" s="327"/>
      <c r="AJ46" s="328"/>
      <c r="AK46" s="326"/>
      <c r="AL46" s="327"/>
      <c r="AM46" s="328"/>
      <c r="AN46" s="326"/>
      <c r="AO46" s="327"/>
      <c r="AP46" s="328"/>
      <c r="AQ46" s="326"/>
      <c r="AR46" s="327"/>
      <c r="AS46" s="343"/>
      <c r="BT46" s="18"/>
      <c r="BU46" s="19"/>
      <c r="BV46" s="19"/>
      <c r="BW46" s="19"/>
      <c r="BX46" s="18"/>
      <c r="BY46" s="19"/>
      <c r="BZ46" s="19"/>
      <c r="CA46" s="19"/>
      <c r="CB46" s="19"/>
      <c r="CC46" s="19"/>
    </row>
    <row r="47" spans="1:130" s="17" customFormat="1" ht="18" customHeight="1" thickBot="1">
      <c r="C47" s="236" t="s">
        <v>34</v>
      </c>
      <c r="D47" s="237"/>
      <c r="E47" s="237"/>
      <c r="F47" s="237"/>
      <c r="G47" s="237"/>
      <c r="H47" s="237"/>
      <c r="I47" s="238"/>
      <c r="AH47" s="337"/>
      <c r="AI47" s="327"/>
      <c r="AJ47" s="328"/>
      <c r="AK47" s="326"/>
      <c r="AL47" s="327"/>
      <c r="AM47" s="328"/>
      <c r="AN47" s="326"/>
      <c r="AO47" s="327"/>
      <c r="AP47" s="328"/>
      <c r="AQ47" s="326"/>
      <c r="AR47" s="327"/>
      <c r="AS47" s="343"/>
      <c r="BQ47" s="22"/>
      <c r="BR47" s="22"/>
      <c r="BS47" s="22"/>
      <c r="BT47" s="23"/>
      <c r="BU47" s="22"/>
      <c r="BV47" s="22"/>
      <c r="BW47" s="22"/>
      <c r="BX47" s="23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</row>
    <row r="48" spans="1:130" s="17" customFormat="1" ht="18" customHeight="1" thickBot="1">
      <c r="C48" s="224" t="s">
        <v>35</v>
      </c>
      <c r="D48" s="225"/>
      <c r="E48" s="225"/>
      <c r="F48" s="226"/>
      <c r="G48" s="224" t="s">
        <v>36</v>
      </c>
      <c r="H48" s="225"/>
      <c r="I48" s="226"/>
      <c r="K48" s="345" t="str">
        <f>IF(' '!L9=0,D18,IF(' '!B9&lt;&gt;' '!L9,"es liegen nicht alle Ergebnisse vor",D18))</f>
        <v>Gruppe A</v>
      </c>
      <c r="L48" s="261"/>
      <c r="M48" s="261"/>
      <c r="N48" s="261"/>
      <c r="O48" s="261"/>
      <c r="P48" s="261"/>
      <c r="Q48" s="261"/>
      <c r="R48" s="261"/>
      <c r="S48" s="261"/>
      <c r="T48" s="261"/>
      <c r="U48" s="261"/>
      <c r="V48" s="261"/>
      <c r="W48" s="261"/>
      <c r="X48" s="261"/>
      <c r="Y48" s="261"/>
      <c r="Z48" s="261"/>
      <c r="AA48" s="261"/>
      <c r="AB48" s="261"/>
      <c r="AC48" s="261"/>
      <c r="AD48" s="261"/>
      <c r="AE48" s="261"/>
      <c r="AF48" s="261"/>
      <c r="AG48" s="266"/>
      <c r="AH48" s="338"/>
      <c r="AI48" s="330"/>
      <c r="AJ48" s="331"/>
      <c r="AK48" s="329"/>
      <c r="AL48" s="330"/>
      <c r="AM48" s="331"/>
      <c r="AN48" s="329"/>
      <c r="AO48" s="330"/>
      <c r="AP48" s="331"/>
      <c r="AQ48" s="329"/>
      <c r="AR48" s="330"/>
      <c r="AS48" s="344"/>
      <c r="AT48" s="261" t="s">
        <v>37</v>
      </c>
      <c r="AU48" s="261"/>
      <c r="AV48" s="262"/>
      <c r="AW48" s="263" t="s">
        <v>38</v>
      </c>
      <c r="AX48" s="261"/>
      <c r="AY48" s="262"/>
      <c r="AZ48" s="263" t="s">
        <v>39</v>
      </c>
      <c r="BA48" s="261"/>
      <c r="BB48" s="262"/>
      <c r="BC48" s="263" t="s">
        <v>40</v>
      </c>
      <c r="BD48" s="261"/>
      <c r="BE48" s="262"/>
      <c r="BF48" s="267" t="s">
        <v>41</v>
      </c>
      <c r="BG48" s="267"/>
      <c r="BH48" s="267"/>
      <c r="BI48" s="267"/>
      <c r="BJ48" s="267"/>
      <c r="BK48" s="267" t="s">
        <v>42</v>
      </c>
      <c r="BL48" s="267"/>
      <c r="BM48" s="263"/>
      <c r="BN48" s="263" t="s">
        <v>43</v>
      </c>
      <c r="BO48" s="261"/>
      <c r="BP48" s="266"/>
      <c r="BT48" s="18"/>
      <c r="BU48" s="19"/>
      <c r="BV48" s="19"/>
      <c r="BW48" s="19"/>
      <c r="BX48" s="18"/>
      <c r="BY48" s="19"/>
      <c r="BZ48" s="19"/>
      <c r="CA48" s="19"/>
      <c r="CB48" s="19"/>
      <c r="CC48" s="19"/>
    </row>
    <row r="49" spans="1:74" s="17" customFormat="1" ht="18" customHeight="1">
      <c r="C49" s="222"/>
      <c r="D49" s="222"/>
      <c r="E49" s="222"/>
      <c r="F49" s="222"/>
      <c r="G49" s="222"/>
      <c r="H49" s="222"/>
      <c r="I49" s="222"/>
      <c r="K49" s="231" t="str">
        <f>IF(' '!$L$9=0,"",1)</f>
        <v/>
      </c>
      <c r="L49" s="232"/>
      <c r="M49" s="334" t="str">
        <f>IF(' '!$L$9=0,D19,VLOOKUP(' '!B5,' '!$C$5:$O$8,4,0))</f>
        <v>BSA Unterelbe</v>
      </c>
      <c r="N49" s="335"/>
      <c r="O49" s="335"/>
      <c r="P49" s="335"/>
      <c r="Q49" s="335"/>
      <c r="R49" s="335"/>
      <c r="S49" s="335"/>
      <c r="T49" s="335"/>
      <c r="U49" s="335"/>
      <c r="V49" s="335"/>
      <c r="W49" s="335"/>
      <c r="X49" s="335"/>
      <c r="Y49" s="335"/>
      <c r="Z49" s="335"/>
      <c r="AA49" s="335"/>
      <c r="AB49" s="335"/>
      <c r="AC49" s="335"/>
      <c r="AD49" s="335"/>
      <c r="AE49" s="335"/>
      <c r="AF49" s="335"/>
      <c r="AG49" s="335"/>
      <c r="AH49" s="313"/>
      <c r="AI49" s="313"/>
      <c r="AJ49" s="314"/>
      <c r="AK49" s="244" t="str">
        <f>IF(AND(M49&amp;$AK$41=VLOOKUP(M49&amp;$AK$41,' '!$D$23:$H$46,1,0),VLOOKUP(M49&amp;$AK$41,' '!$D$23:$H$46,4,0)&lt;&gt;""),VLOOKUP(M49&amp;$AK$41,' '!$D$23:$H$46,4,0),VLOOKUP(M49&amp;$AK$41,' '!$D$23:$H$46,5,0))</f>
        <v/>
      </c>
      <c r="AL49" s="244"/>
      <c r="AM49" s="244"/>
      <c r="AN49" s="244" t="str">
        <f>IF(AND(M49&amp;$AN$41=VLOOKUP(M49&amp;$AN$41,' '!$D$23:$H$46,1,0),VLOOKUP(M49&amp;$AN$41,' '!$D$23:$H$46,4,0)&lt;&gt;""),VLOOKUP(M49&amp;$AN$41,' '!$D$23:$H$46,4,0),VLOOKUP(M49&amp;$AN$41,' '!$D$23:$H$46,5,0))</f>
        <v/>
      </c>
      <c r="AO49" s="244"/>
      <c r="AP49" s="244"/>
      <c r="AQ49" s="268" t="str">
        <f>IF(AND(M49&amp;$AQ$41=VLOOKUP(M49&amp;$AQ$41,' '!$D$23:$H$46,1,0),VLOOKUP(M49&amp;$AQ$41,' '!$D$23:$H$46,4,0)&lt;&gt;""),VLOOKUP(M49&amp;$AQ$41,' '!$D$23:$H$46,4,0),VLOOKUP(M49&amp;$AQ$41,' '!$D$23:$H$46,5,0))</f>
        <v/>
      </c>
      <c r="AR49" s="257"/>
      <c r="AS49" s="257"/>
      <c r="AT49" s="257" t="str">
        <f>IF(' '!$L$9=0,"",VLOOKUP(' '!B5,' '!$C$5:$O$8,10,0))</f>
        <v/>
      </c>
      <c r="AU49" s="257"/>
      <c r="AV49" s="258"/>
      <c r="AW49" s="244" t="str">
        <f>IF(' '!$L$9=0,"",VLOOKUP(' '!B5,' '!$C$5:$O$8,11,0))</f>
        <v/>
      </c>
      <c r="AX49" s="244"/>
      <c r="AY49" s="244"/>
      <c r="AZ49" s="244" t="str">
        <f>IF(' '!$L$9=0,"",VLOOKUP(' '!B5,' '!$C$5:$O$8,12,0))</f>
        <v/>
      </c>
      <c r="BA49" s="244"/>
      <c r="BB49" s="244"/>
      <c r="BC49" s="244" t="str">
        <f>IF(' '!$L$9=0,"",VLOOKUP(' '!B5,' '!$C$5:$O$8,13,0))</f>
        <v/>
      </c>
      <c r="BD49" s="244"/>
      <c r="BE49" s="244"/>
      <c r="BF49" s="245" t="str">
        <f>IF(' '!$L$9=0,"",VLOOKUP(' '!B5,' '!$C$5:$O$8,5,0))</f>
        <v/>
      </c>
      <c r="BG49" s="245"/>
      <c r="BH49" s="82" t="str">
        <f>IF(' '!$L$9=0,"",":")</f>
        <v/>
      </c>
      <c r="BI49" s="243" t="str">
        <f>IF(' '!$L$9=0,"",VLOOKUP(' '!B5,' '!$C$5:$O$8,6,0))</f>
        <v/>
      </c>
      <c r="BJ49" s="244"/>
      <c r="BK49" s="241" t="str">
        <f>IF(' '!$L$9=0,"",BF49-BI49)</f>
        <v/>
      </c>
      <c r="BL49" s="241"/>
      <c r="BM49" s="242"/>
      <c r="BN49" s="244" t="str">
        <f>IF(' '!$L$9=0,"",VLOOKUP(' '!B5,' '!$C$5:$O$8,7,0))</f>
        <v/>
      </c>
      <c r="BO49" s="244"/>
      <c r="BP49" s="268"/>
      <c r="BQ49" s="19"/>
      <c r="BR49" s="19"/>
      <c r="BS49" s="19"/>
      <c r="BT49" s="18"/>
      <c r="BU49" s="19"/>
      <c r="BV49" s="19"/>
    </row>
    <row r="50" spans="1:74" s="17" customFormat="1" ht="18" customHeight="1">
      <c r="C50" s="222"/>
      <c r="D50" s="222"/>
      <c r="E50" s="222"/>
      <c r="F50" s="222"/>
      <c r="G50" s="222"/>
      <c r="H50" s="222"/>
      <c r="I50" s="222"/>
      <c r="K50" s="206" t="str">
        <f>IF(' '!$L$9=0,"",IF(VLOOKUP(' '!B6,' '!$C$5:$E$8,3,0)=MAX(K$49:K49),"",' '!B6))</f>
        <v/>
      </c>
      <c r="L50" s="207"/>
      <c r="M50" s="332" t="str">
        <f>IF(' '!$L$9=0,D20,VLOOKUP(' '!B6,' '!$C$5:$O$8,4,0))</f>
        <v>BSA Harburg</v>
      </c>
      <c r="N50" s="333"/>
      <c r="O50" s="333"/>
      <c r="P50" s="333"/>
      <c r="Q50" s="333"/>
      <c r="R50" s="333"/>
      <c r="S50" s="333"/>
      <c r="T50" s="333"/>
      <c r="U50" s="333"/>
      <c r="V50" s="333"/>
      <c r="W50" s="333"/>
      <c r="X50" s="333"/>
      <c r="Y50" s="333"/>
      <c r="Z50" s="333"/>
      <c r="AA50" s="333"/>
      <c r="AB50" s="333"/>
      <c r="AC50" s="333"/>
      <c r="AD50" s="333"/>
      <c r="AE50" s="333"/>
      <c r="AF50" s="333"/>
      <c r="AG50" s="333"/>
      <c r="AH50" s="259" t="str">
        <f>IF(AND(M50&amp;$AH$41=VLOOKUP(M50&amp;$AH$41,' '!$D$23:$H$46,1,0),VLOOKUP(M50&amp;$AH$41,' '!$D$23:$H$46,4,0)&lt;&gt;""),VLOOKUP(M50&amp;$AH$41,' '!$D$23:$H$46,4,0),VLOOKUP(M50&amp;$AH$41,' '!$D$23:$H$46,5,0))</f>
        <v/>
      </c>
      <c r="AI50" s="259"/>
      <c r="AJ50" s="260"/>
      <c r="AK50" s="276"/>
      <c r="AL50" s="276"/>
      <c r="AM50" s="276"/>
      <c r="AN50" s="247" t="str">
        <f>IF(AND(M50&amp;$AN$41=VLOOKUP(M50&amp;$AN$41,' '!$D$23:$H$46,1,0),VLOOKUP(M50&amp;$AN$41,' '!$D$23:$H$46,4,0)&lt;&gt;""),VLOOKUP(M50&amp;$AN$41,' '!$D$23:$H$46,4,0),VLOOKUP(M50&amp;$AN$41,' '!$D$23:$H$46,5,0))</f>
        <v/>
      </c>
      <c r="AO50" s="247"/>
      <c r="AP50" s="247"/>
      <c r="AQ50" s="256" t="str">
        <f>IF(AND(M50&amp;$AQ$41=VLOOKUP(M50&amp;$AQ$41,' '!$D$23:$H$46,1,0),VLOOKUP(M50&amp;$AQ$41,' '!$D$23:$H$46,4,0)&lt;&gt;""),VLOOKUP(M50&amp;$AQ$41,' '!$D$23:$H$46,4,0),VLOOKUP(M50&amp;$AQ$41,' '!$D$23:$H$46,5,0))</f>
        <v/>
      </c>
      <c r="AR50" s="259"/>
      <c r="AS50" s="259"/>
      <c r="AT50" s="259" t="str">
        <f>IF(' '!$L$9=0,"",VLOOKUP(' '!B6,' '!$C$5:$O$8,10,0))</f>
        <v/>
      </c>
      <c r="AU50" s="259"/>
      <c r="AV50" s="260"/>
      <c r="AW50" s="247" t="str">
        <f>IF(' '!$L$9=0,"",VLOOKUP(' '!B6,' '!$C$5:$O$8,11,0))</f>
        <v/>
      </c>
      <c r="AX50" s="247"/>
      <c r="AY50" s="247"/>
      <c r="AZ50" s="247" t="str">
        <f>IF(' '!$L$9=0,"",VLOOKUP(' '!B6,' '!$C$5:$O$8,12,0))</f>
        <v/>
      </c>
      <c r="BA50" s="247"/>
      <c r="BB50" s="247"/>
      <c r="BC50" s="247" t="str">
        <f>IF(' '!$L$9=0,"",VLOOKUP(' '!B6,' '!$C$5:$O$8,13,0))</f>
        <v/>
      </c>
      <c r="BD50" s="247"/>
      <c r="BE50" s="247"/>
      <c r="BF50" s="234" t="str">
        <f>IF(' '!$L$9=0,"",VLOOKUP(' '!B6,' '!$C$5:$O$8,5,0))</f>
        <v/>
      </c>
      <c r="BG50" s="234"/>
      <c r="BH50" s="84" t="str">
        <f>IF(' '!$L$9=0,"",":")</f>
        <v/>
      </c>
      <c r="BI50" s="235" t="str">
        <f>IF(' '!$L$9=0,"",VLOOKUP(' '!B6,' '!$C$5:$O$8,6,0))</f>
        <v/>
      </c>
      <c r="BJ50" s="247"/>
      <c r="BK50" s="254" t="str">
        <f>IF(' '!$L$9=0,"",BF50-BI50)</f>
        <v/>
      </c>
      <c r="BL50" s="254"/>
      <c r="BM50" s="255"/>
      <c r="BN50" s="247" t="str">
        <f>IF(' '!$L$9=0,"",VLOOKUP(' '!B6,' '!$C$5:$O$8,7,0))</f>
        <v/>
      </c>
      <c r="BO50" s="247"/>
      <c r="BP50" s="256"/>
      <c r="BQ50" s="19"/>
      <c r="BR50" s="19"/>
      <c r="BS50" s="19"/>
      <c r="BT50" s="18"/>
      <c r="BU50" s="19"/>
      <c r="BV50" s="19"/>
    </row>
    <row r="51" spans="1:74" s="17" customFormat="1" ht="18" customHeight="1">
      <c r="B51" s="16"/>
      <c r="C51" s="222"/>
      <c r="D51" s="222"/>
      <c r="E51" s="222"/>
      <c r="F51" s="222"/>
      <c r="G51" s="222"/>
      <c r="H51" s="222"/>
      <c r="I51" s="222"/>
      <c r="K51" s="206" t="str">
        <f>IF(' '!$L$9=0,"",IF(VLOOKUP(' '!B7,' '!$C$5:$E$8,3,0)=MAX(K$49:K50),"",' '!B7))</f>
        <v/>
      </c>
      <c r="L51" s="207"/>
      <c r="M51" s="332" t="str">
        <f>IF(' '!$L$9=0,D21,VLOOKUP(' '!B7,' '!$C$5:$O$8,4,0))</f>
        <v>BSA Ost</v>
      </c>
      <c r="N51" s="333"/>
      <c r="O51" s="333"/>
      <c r="P51" s="333"/>
      <c r="Q51" s="333"/>
      <c r="R51" s="333"/>
      <c r="S51" s="333"/>
      <c r="T51" s="333"/>
      <c r="U51" s="333"/>
      <c r="V51" s="333"/>
      <c r="W51" s="333"/>
      <c r="X51" s="333"/>
      <c r="Y51" s="333"/>
      <c r="Z51" s="333"/>
      <c r="AA51" s="333"/>
      <c r="AB51" s="333"/>
      <c r="AC51" s="333"/>
      <c r="AD51" s="333"/>
      <c r="AE51" s="333"/>
      <c r="AF51" s="333"/>
      <c r="AG51" s="333"/>
      <c r="AH51" s="259" t="str">
        <f>IF(AND(M51&amp;$AH$41=VLOOKUP(M51&amp;$AH$41,' '!$D$23:$H$46,1,0),VLOOKUP(M51&amp;$AH$41,' '!$D$23:$H$46,4,0)&lt;&gt;""),VLOOKUP(M51&amp;$AH$41,' '!$D$23:$H$46,4,0),VLOOKUP(M51&amp;$AH$41,' '!$D$23:$H$46,5,0))</f>
        <v/>
      </c>
      <c r="AI51" s="259"/>
      <c r="AJ51" s="260"/>
      <c r="AK51" s="247" t="str">
        <f>IF(AND(M51&amp;$AK$41=VLOOKUP(M51&amp;$AK$41,' '!$D$23:$H$46,1,0),VLOOKUP(M51&amp;$AK$41,' '!$D$23:$H$46,4,0)&lt;&gt;""),VLOOKUP(M51&amp;$AK$41,' '!$D$23:$H$46,4,0),VLOOKUP(M51&amp;$AK$41,' '!$D$23:$H$46,5,0))</f>
        <v/>
      </c>
      <c r="AL51" s="247"/>
      <c r="AM51" s="247"/>
      <c r="AN51" s="276"/>
      <c r="AO51" s="276"/>
      <c r="AP51" s="276"/>
      <c r="AQ51" s="256" t="str">
        <f>IF(AND(M51&amp;$AQ$41=VLOOKUP(M51&amp;$AQ$41,' '!$D$23:$H$46,1,0),VLOOKUP(M51&amp;$AQ$41,' '!$D$23:$H$46,4,0)&lt;&gt;""),VLOOKUP(M51&amp;$AQ$41,' '!$D$23:$H$46,4,0),VLOOKUP(M51&amp;$AQ$41,' '!$D$23:$H$46,5,0))</f>
        <v/>
      </c>
      <c r="AR51" s="259"/>
      <c r="AS51" s="259"/>
      <c r="AT51" s="259" t="str">
        <f>IF(' '!$L$9=0,"",VLOOKUP(' '!B7,' '!$C$5:$O$8,10,0))</f>
        <v/>
      </c>
      <c r="AU51" s="259"/>
      <c r="AV51" s="260"/>
      <c r="AW51" s="247" t="str">
        <f>IF(' '!$L$9=0,"",VLOOKUP(' '!B7,' '!$C$5:$O$8,11,0))</f>
        <v/>
      </c>
      <c r="AX51" s="247"/>
      <c r="AY51" s="247"/>
      <c r="AZ51" s="247" t="str">
        <f>IF(' '!$L$9=0,"",VLOOKUP(' '!B7,' '!$C$5:$O$8,12,0))</f>
        <v/>
      </c>
      <c r="BA51" s="247"/>
      <c r="BB51" s="247"/>
      <c r="BC51" s="247" t="str">
        <f>IF(' '!$L$9=0,"",VLOOKUP(' '!B7,' '!$C$5:$O$8,13,0))</f>
        <v/>
      </c>
      <c r="BD51" s="247"/>
      <c r="BE51" s="247"/>
      <c r="BF51" s="234" t="str">
        <f>IF(' '!$L$9=0,"",VLOOKUP(' '!B7,' '!$C$5:$O$8,5,0))</f>
        <v/>
      </c>
      <c r="BG51" s="234"/>
      <c r="BH51" s="84" t="str">
        <f>IF(' '!$L$9=0,"",":")</f>
        <v/>
      </c>
      <c r="BI51" s="235" t="str">
        <f>IF(' '!$L$9=0,"",VLOOKUP(' '!B7,' '!$C$5:$O$8,6,0))</f>
        <v/>
      </c>
      <c r="BJ51" s="247"/>
      <c r="BK51" s="254" t="str">
        <f>IF(' '!$L$9=0,"",BF51-BI51)</f>
        <v/>
      </c>
      <c r="BL51" s="254"/>
      <c r="BM51" s="255"/>
      <c r="BN51" s="247" t="str">
        <f>IF(' '!$L$9=0,"",VLOOKUP(' '!B7,' '!$C$5:$O$8,7,0))</f>
        <v/>
      </c>
      <c r="BO51" s="247"/>
      <c r="BP51" s="256"/>
      <c r="BQ51" s="19"/>
      <c r="BR51" s="19"/>
      <c r="BS51" s="19"/>
      <c r="BT51" s="18"/>
      <c r="BU51" s="19"/>
      <c r="BV51" s="19"/>
    </row>
    <row r="52" spans="1:74" s="17" customFormat="1" ht="18" customHeight="1" thickBot="1">
      <c r="C52" s="222"/>
      <c r="D52" s="222"/>
      <c r="E52" s="222"/>
      <c r="F52" s="222"/>
      <c r="G52" s="222"/>
      <c r="H52" s="222"/>
      <c r="I52" s="222"/>
      <c r="K52" s="204" t="str">
        <f>IF(' '!$L$9=0,"",IF(VLOOKUP(' '!B8,' '!$C$5:$E$8,3,0)=MAX(K$49:K51),"",' '!B8))</f>
        <v/>
      </c>
      <c r="L52" s="205"/>
      <c r="M52" s="346" t="str">
        <f>IF(' '!$L$9=0,D22,VLOOKUP(' '!B8,' '!$C$5:$O$8,4,0))</f>
        <v>BSA Nord</v>
      </c>
      <c r="N52" s="347"/>
      <c r="O52" s="347"/>
      <c r="P52" s="347"/>
      <c r="Q52" s="347"/>
      <c r="R52" s="347"/>
      <c r="S52" s="347"/>
      <c r="T52" s="347"/>
      <c r="U52" s="347"/>
      <c r="V52" s="347"/>
      <c r="W52" s="347"/>
      <c r="X52" s="347"/>
      <c r="Y52" s="347"/>
      <c r="Z52" s="347"/>
      <c r="AA52" s="347"/>
      <c r="AB52" s="347"/>
      <c r="AC52" s="347"/>
      <c r="AD52" s="347"/>
      <c r="AE52" s="347"/>
      <c r="AF52" s="347"/>
      <c r="AG52" s="347"/>
      <c r="AH52" s="269" t="str">
        <f>IF(AND(M52&amp;$AH$41=VLOOKUP(M52&amp;$AH$41,' '!$D$23:$H$46,1,0),VLOOKUP(M52&amp;$AH$41,' '!$D$23:$H$46,4,0)&lt;&gt;""),VLOOKUP(M52&amp;$AH$41,' '!$D$23:$H$46,4,0),VLOOKUP(M52&amp;$AH$41,' '!$D$23:$H$46,5,0))</f>
        <v/>
      </c>
      <c r="AI52" s="269"/>
      <c r="AJ52" s="270"/>
      <c r="AK52" s="189" t="str">
        <f>IF(AND(M52&amp;$AK$41=VLOOKUP(M52&amp;$AK$41,' '!$D$23:$H$46,1,0),VLOOKUP(M52&amp;$AK$41,' '!$D$23:$H$46,4,0)&lt;&gt;""),VLOOKUP(M52&amp;$AK$41,' '!$D$23:$H$46,4,0),VLOOKUP(M52&amp;$AK$41,' '!$D$23:$H$46,5,0))</f>
        <v/>
      </c>
      <c r="AL52" s="189"/>
      <c r="AM52" s="189"/>
      <c r="AN52" s="189" t="str">
        <f>IF(AND(M52&amp;$AN$41=VLOOKUP(M52&amp;$AN$41,' '!$D$23:$H$46,1,0),VLOOKUP(M52&amp;$AN$41,' '!$D$23:$H$46,4,0)&lt;&gt;""),VLOOKUP(M52&amp;$AN$41,' '!$D$23:$H$46,4,0),VLOOKUP(M52&amp;$AN$41,' '!$D$23:$H$46,5,0))</f>
        <v/>
      </c>
      <c r="AO52" s="189"/>
      <c r="AP52" s="189"/>
      <c r="AQ52" s="321"/>
      <c r="AR52" s="322"/>
      <c r="AS52" s="322"/>
      <c r="AT52" s="269" t="str">
        <f>IF(' '!$L$9=0,"",VLOOKUP(' '!B8,' '!$C$5:$O$8,10,0))</f>
        <v/>
      </c>
      <c r="AU52" s="269"/>
      <c r="AV52" s="270"/>
      <c r="AW52" s="189" t="str">
        <f>IF(' '!$L$9=0,"",VLOOKUP(' '!B8,' '!$C$5:$O$8,11,0))</f>
        <v/>
      </c>
      <c r="AX52" s="189"/>
      <c r="AY52" s="189"/>
      <c r="AZ52" s="189" t="str">
        <f>IF(' '!$L$9=0,"",VLOOKUP(' '!B8,' '!$C$5:$O$8,12,0))</f>
        <v/>
      </c>
      <c r="BA52" s="189"/>
      <c r="BB52" s="189"/>
      <c r="BC52" s="189" t="str">
        <f>IF(' '!$L$9=0,"",VLOOKUP(' '!B8,' '!$C$5:$O$8,13,0))</f>
        <v/>
      </c>
      <c r="BD52" s="189"/>
      <c r="BE52" s="189"/>
      <c r="BF52" s="176" t="str">
        <f>IF(' '!$L$9=0,"",VLOOKUP(' '!B8,' '!$C$5:$O$8,5,0))</f>
        <v/>
      </c>
      <c r="BG52" s="176"/>
      <c r="BH52" s="74" t="str">
        <f>IF(' '!$L$9=0,"",":")</f>
        <v/>
      </c>
      <c r="BI52" s="240" t="str">
        <f>IF(' '!$L$9=0,"",VLOOKUP(' '!B8,' '!$C$5:$O$8,6,0))</f>
        <v/>
      </c>
      <c r="BJ52" s="189"/>
      <c r="BK52" s="252" t="str">
        <f>IF(' '!$L$9=0,"",BF52-BI52)</f>
        <v/>
      </c>
      <c r="BL52" s="252"/>
      <c r="BM52" s="253"/>
      <c r="BN52" s="189" t="str">
        <f>IF(' '!$L$9=0,"",VLOOKUP(' '!B8,' '!$C$5:$O$8,7,0))</f>
        <v/>
      </c>
      <c r="BO52" s="189"/>
      <c r="BP52" s="250"/>
      <c r="BQ52" s="19"/>
      <c r="BR52" s="19"/>
      <c r="BS52" s="19"/>
      <c r="BT52" s="18"/>
      <c r="BU52" s="19"/>
      <c r="BV52" s="19"/>
    </row>
    <row r="53" spans="1:74" s="17" customFormat="1" ht="18" customHeight="1" thickBot="1">
      <c r="C53" s="85"/>
      <c r="D53" s="85"/>
      <c r="E53" s="85"/>
      <c r="F53" s="85"/>
      <c r="G53" s="85"/>
      <c r="H53" s="85"/>
      <c r="I53" s="85"/>
      <c r="K53" s="86"/>
      <c r="L53" s="86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9"/>
      <c r="BL53" s="89"/>
      <c r="BM53" s="89"/>
      <c r="BN53" s="88"/>
      <c r="BO53" s="88"/>
      <c r="BP53" s="88"/>
      <c r="BQ53" s="19"/>
      <c r="BR53" s="19"/>
      <c r="BS53" s="19"/>
      <c r="BT53" s="18"/>
      <c r="BU53" s="19"/>
      <c r="BV53" s="19"/>
    </row>
    <row r="54" spans="1:74" s="17" customFormat="1" ht="18" customHeight="1">
      <c r="C54" s="85"/>
      <c r="D54" s="85"/>
      <c r="E54" s="85"/>
      <c r="F54" s="85"/>
      <c r="G54" s="85"/>
      <c r="H54" s="85"/>
      <c r="I54" s="85"/>
      <c r="K54" s="86"/>
      <c r="L54" s="86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315" t="str">
        <f>M62</f>
        <v>BSA Walddörfer</v>
      </c>
      <c r="AI54" s="316"/>
      <c r="AJ54" s="316"/>
      <c r="AK54" s="316" t="str">
        <f>M63</f>
        <v>BSA Alster</v>
      </c>
      <c r="AL54" s="316"/>
      <c r="AM54" s="316"/>
      <c r="AN54" s="316" t="str">
        <f>M64</f>
        <v>BSA Bergedorf</v>
      </c>
      <c r="AO54" s="316"/>
      <c r="AP54" s="316"/>
      <c r="AQ54" s="316" t="str">
        <f>M65</f>
        <v>BSA Pinneberg</v>
      </c>
      <c r="AR54" s="316"/>
      <c r="AS54" s="339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88"/>
      <c r="BH54" s="88"/>
      <c r="BI54" s="88"/>
      <c r="BJ54" s="88"/>
      <c r="BK54" s="89"/>
      <c r="BL54" s="89"/>
      <c r="BM54" s="89"/>
      <c r="BN54" s="88"/>
      <c r="BO54" s="88"/>
      <c r="BP54" s="88"/>
      <c r="BQ54" s="19"/>
      <c r="BR54" s="19"/>
      <c r="BS54" s="19"/>
      <c r="BT54" s="18"/>
      <c r="BU54" s="19"/>
      <c r="BV54" s="19"/>
    </row>
    <row r="55" spans="1:74" s="17" customFormat="1" ht="18" customHeight="1">
      <c r="C55" s="85"/>
      <c r="D55" s="85"/>
      <c r="E55" s="85"/>
      <c r="F55" s="85"/>
      <c r="G55" s="85"/>
      <c r="H55" s="85"/>
      <c r="I55" s="85"/>
      <c r="K55" s="86"/>
      <c r="L55" s="86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317"/>
      <c r="AI55" s="318"/>
      <c r="AJ55" s="318"/>
      <c r="AK55" s="318"/>
      <c r="AL55" s="318"/>
      <c r="AM55" s="318"/>
      <c r="AN55" s="318"/>
      <c r="AO55" s="318"/>
      <c r="AP55" s="318"/>
      <c r="AQ55" s="318"/>
      <c r="AR55" s="318"/>
      <c r="AS55" s="340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  <c r="BF55" s="88"/>
      <c r="BG55" s="88"/>
      <c r="BH55" s="88"/>
      <c r="BI55" s="88"/>
      <c r="BJ55" s="88"/>
      <c r="BK55" s="89"/>
      <c r="BL55" s="89"/>
      <c r="BM55" s="89"/>
      <c r="BN55" s="88"/>
      <c r="BO55" s="88"/>
      <c r="BP55" s="88"/>
      <c r="BQ55" s="19"/>
      <c r="BR55" s="19"/>
      <c r="BS55" s="19"/>
      <c r="BT55" s="18"/>
      <c r="BU55" s="19"/>
      <c r="BV55" s="19"/>
    </row>
    <row r="56" spans="1:74" s="17" customFormat="1" ht="18" customHeight="1">
      <c r="C56" s="85"/>
      <c r="D56" s="85"/>
      <c r="E56" s="85"/>
      <c r="F56" s="85"/>
      <c r="G56" s="85"/>
      <c r="H56" s="85"/>
      <c r="I56" s="85"/>
      <c r="K56" s="86"/>
      <c r="L56" s="86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317"/>
      <c r="AI56" s="318"/>
      <c r="AJ56" s="318"/>
      <c r="AK56" s="318"/>
      <c r="AL56" s="318"/>
      <c r="AM56" s="318"/>
      <c r="AN56" s="318"/>
      <c r="AO56" s="318"/>
      <c r="AP56" s="318"/>
      <c r="AQ56" s="318"/>
      <c r="AR56" s="318"/>
      <c r="AS56" s="340"/>
      <c r="AT56" s="88"/>
      <c r="AU56" s="88"/>
      <c r="AV56" s="88"/>
      <c r="AW56" s="88"/>
      <c r="AX56" s="88"/>
      <c r="AY56" s="88"/>
      <c r="AZ56" s="88"/>
      <c r="BA56" s="88"/>
      <c r="BB56" s="88"/>
      <c r="BC56" s="88"/>
      <c r="BD56" s="88"/>
      <c r="BE56" s="88"/>
      <c r="BF56" s="88"/>
      <c r="BG56" s="88"/>
      <c r="BH56" s="88"/>
      <c r="BI56" s="88"/>
      <c r="BJ56" s="88"/>
      <c r="BK56" s="89"/>
      <c r="BL56" s="89"/>
      <c r="BM56" s="89"/>
      <c r="BN56" s="88"/>
      <c r="BO56" s="88"/>
      <c r="BP56" s="88"/>
      <c r="BQ56" s="19"/>
      <c r="BR56" s="19"/>
      <c r="BS56" s="19"/>
      <c r="BT56" s="18"/>
      <c r="BU56" s="19"/>
      <c r="BV56" s="19"/>
    </row>
    <row r="57" spans="1:74" s="17" customFormat="1" ht="18" customHeight="1">
      <c r="C57" s="85"/>
      <c r="D57" s="85"/>
      <c r="E57" s="85"/>
      <c r="F57" s="85"/>
      <c r="G57" s="85"/>
      <c r="H57" s="85"/>
      <c r="I57" s="85"/>
      <c r="K57" s="86"/>
      <c r="L57" s="86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317"/>
      <c r="AI57" s="318"/>
      <c r="AJ57" s="318"/>
      <c r="AK57" s="318"/>
      <c r="AL57" s="318"/>
      <c r="AM57" s="318"/>
      <c r="AN57" s="318"/>
      <c r="AO57" s="318"/>
      <c r="AP57" s="318"/>
      <c r="AQ57" s="318"/>
      <c r="AR57" s="318"/>
      <c r="AS57" s="340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  <c r="BG57" s="88"/>
      <c r="BH57" s="88"/>
      <c r="BI57" s="88"/>
      <c r="BJ57" s="88"/>
      <c r="BK57" s="89"/>
      <c r="BL57" s="89"/>
      <c r="BM57" s="89"/>
      <c r="BN57" s="88"/>
      <c r="BO57" s="88"/>
      <c r="BP57" s="88"/>
      <c r="BQ57" s="19"/>
      <c r="BR57" s="19"/>
      <c r="BS57" s="19"/>
      <c r="BT57" s="18"/>
      <c r="BU57" s="19"/>
      <c r="BV57" s="19"/>
    </row>
    <row r="58" spans="1:74" s="17" customFormat="1" ht="18" customHeight="1">
      <c r="C58" s="85"/>
      <c r="D58" s="85"/>
      <c r="E58" s="85"/>
      <c r="F58" s="85"/>
      <c r="G58" s="85"/>
      <c r="H58" s="85"/>
      <c r="I58" s="85"/>
      <c r="K58" s="86"/>
      <c r="L58" s="86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317"/>
      <c r="AI58" s="318"/>
      <c r="AJ58" s="318"/>
      <c r="AK58" s="318"/>
      <c r="AL58" s="318"/>
      <c r="AM58" s="318"/>
      <c r="AN58" s="318"/>
      <c r="AO58" s="318"/>
      <c r="AP58" s="318"/>
      <c r="AQ58" s="318"/>
      <c r="AR58" s="318"/>
      <c r="AS58" s="340"/>
      <c r="AT58" s="88"/>
      <c r="AU58" s="88"/>
      <c r="AV58" s="88"/>
      <c r="AW58" s="88"/>
      <c r="AX58" s="88"/>
      <c r="AY58" s="88"/>
      <c r="AZ58" s="88"/>
      <c r="BA58" s="88"/>
      <c r="BB58" s="88"/>
      <c r="BC58" s="88"/>
      <c r="BD58" s="88"/>
      <c r="BE58" s="88"/>
      <c r="BF58" s="88"/>
      <c r="BG58" s="88"/>
      <c r="BH58" s="88"/>
      <c r="BI58" s="88"/>
      <c r="BJ58" s="88"/>
      <c r="BK58" s="89"/>
      <c r="BL58" s="89"/>
      <c r="BM58" s="89"/>
      <c r="BN58" s="88"/>
      <c r="BO58" s="88"/>
      <c r="BP58" s="88"/>
      <c r="BQ58" s="19"/>
      <c r="BR58" s="19"/>
      <c r="BS58" s="19"/>
      <c r="BT58" s="18"/>
      <c r="BU58" s="19"/>
      <c r="BV58" s="19"/>
    </row>
    <row r="59" spans="1:74" s="17" customFormat="1" ht="18" customHeight="1">
      <c r="C59" s="85"/>
      <c r="D59" s="85"/>
      <c r="E59" s="85"/>
      <c r="F59" s="85"/>
      <c r="G59" s="85"/>
      <c r="H59" s="85"/>
      <c r="I59" s="85"/>
      <c r="K59" s="86"/>
      <c r="L59" s="86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317"/>
      <c r="AI59" s="318"/>
      <c r="AJ59" s="318"/>
      <c r="AK59" s="318"/>
      <c r="AL59" s="318"/>
      <c r="AM59" s="318"/>
      <c r="AN59" s="318"/>
      <c r="AO59" s="318"/>
      <c r="AP59" s="318"/>
      <c r="AQ59" s="318"/>
      <c r="AR59" s="318"/>
      <c r="AS59" s="340"/>
      <c r="AT59" s="88"/>
      <c r="AU59" s="88"/>
      <c r="AV59" s="88"/>
      <c r="AW59" s="88"/>
      <c r="AX59" s="88"/>
      <c r="AY59" s="88"/>
      <c r="AZ59" s="88"/>
      <c r="BA59" s="88"/>
      <c r="BB59" s="88"/>
      <c r="BC59" s="88"/>
      <c r="BD59" s="88"/>
      <c r="BE59" s="88"/>
      <c r="BF59" s="88"/>
      <c r="BG59" s="88"/>
      <c r="BH59" s="88"/>
      <c r="BI59" s="88"/>
      <c r="BJ59" s="88"/>
      <c r="BK59" s="89"/>
      <c r="BL59" s="89"/>
      <c r="BM59" s="89"/>
      <c r="BN59" s="88"/>
      <c r="BO59" s="88"/>
      <c r="BP59" s="88"/>
      <c r="BQ59" s="19"/>
      <c r="BR59" s="19"/>
      <c r="BS59" s="19"/>
      <c r="BT59" s="18"/>
      <c r="BU59" s="19"/>
      <c r="BV59" s="19"/>
    </row>
    <row r="60" spans="1:74" s="17" customFormat="1" ht="18" customHeight="1" thickBot="1">
      <c r="A60" s="20"/>
      <c r="B60" s="16"/>
      <c r="C60" s="236" t="s">
        <v>34</v>
      </c>
      <c r="D60" s="237"/>
      <c r="E60" s="237"/>
      <c r="F60" s="237"/>
      <c r="G60" s="237"/>
      <c r="H60" s="237"/>
      <c r="I60" s="238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1"/>
      <c r="AH60" s="317"/>
      <c r="AI60" s="318"/>
      <c r="AJ60" s="318"/>
      <c r="AK60" s="318"/>
      <c r="AL60" s="318"/>
      <c r="AM60" s="318"/>
      <c r="AN60" s="318"/>
      <c r="AO60" s="318"/>
      <c r="AP60" s="318"/>
      <c r="AQ60" s="318"/>
      <c r="AR60" s="318"/>
      <c r="AS60" s="340"/>
      <c r="AT60" s="91"/>
      <c r="AU60" s="91"/>
      <c r="AV60" s="91"/>
      <c r="AW60" s="91"/>
      <c r="AX60" s="91"/>
      <c r="AY60" s="91"/>
      <c r="AZ60" s="91"/>
      <c r="BA60" s="91"/>
      <c r="BB60" s="91"/>
      <c r="BC60" s="91"/>
      <c r="BD60" s="91"/>
      <c r="BE60" s="91"/>
      <c r="BF60" s="91"/>
      <c r="BG60" s="91"/>
      <c r="BH60" s="91"/>
      <c r="BI60" s="91"/>
      <c r="BJ60" s="91"/>
      <c r="BK60" s="91"/>
      <c r="BL60" s="91"/>
      <c r="BM60" s="91"/>
      <c r="BN60" s="91"/>
      <c r="BO60" s="91"/>
      <c r="BP60" s="91"/>
      <c r="BQ60" s="19"/>
      <c r="BR60" s="19"/>
      <c r="BS60" s="19"/>
      <c r="BT60" s="18"/>
      <c r="BU60" s="19"/>
      <c r="BV60" s="19"/>
    </row>
    <row r="61" spans="1:74" s="17" customFormat="1" ht="18" customHeight="1" thickBot="1">
      <c r="C61" s="224" t="s">
        <v>35</v>
      </c>
      <c r="D61" s="225"/>
      <c r="E61" s="225"/>
      <c r="F61" s="226"/>
      <c r="G61" s="224" t="s">
        <v>36</v>
      </c>
      <c r="H61" s="225"/>
      <c r="I61" s="226"/>
      <c r="K61" s="227" t="str">
        <f>IF(' '!L18=0,AC18,IF(' '!B18&lt;&gt;' '!L18,"es liegen nicht alle Ergebnisse vor",AC18))</f>
        <v>Gruppe B</v>
      </c>
      <c r="L61" s="228"/>
      <c r="M61" s="228"/>
      <c r="N61" s="228"/>
      <c r="O61" s="228"/>
      <c r="P61" s="228"/>
      <c r="Q61" s="228"/>
      <c r="R61" s="228"/>
      <c r="S61" s="228"/>
      <c r="T61" s="228"/>
      <c r="U61" s="228"/>
      <c r="V61" s="228"/>
      <c r="W61" s="228"/>
      <c r="X61" s="228"/>
      <c r="Y61" s="228"/>
      <c r="Z61" s="228"/>
      <c r="AA61" s="228"/>
      <c r="AB61" s="228"/>
      <c r="AC61" s="228"/>
      <c r="AD61" s="228"/>
      <c r="AE61" s="228"/>
      <c r="AF61" s="228"/>
      <c r="AG61" s="229"/>
      <c r="AH61" s="319"/>
      <c r="AI61" s="320"/>
      <c r="AJ61" s="320"/>
      <c r="AK61" s="320"/>
      <c r="AL61" s="320"/>
      <c r="AM61" s="320"/>
      <c r="AN61" s="320"/>
      <c r="AO61" s="320"/>
      <c r="AP61" s="320"/>
      <c r="AQ61" s="320"/>
      <c r="AR61" s="320"/>
      <c r="AS61" s="341"/>
      <c r="AT61" s="271" t="s">
        <v>37</v>
      </c>
      <c r="AU61" s="248"/>
      <c r="AV61" s="248"/>
      <c r="AW61" s="248" t="s">
        <v>38</v>
      </c>
      <c r="AX61" s="248"/>
      <c r="AY61" s="248"/>
      <c r="AZ61" s="248" t="s">
        <v>39</v>
      </c>
      <c r="BA61" s="248"/>
      <c r="BB61" s="248"/>
      <c r="BC61" s="248" t="s">
        <v>40</v>
      </c>
      <c r="BD61" s="248"/>
      <c r="BE61" s="248"/>
      <c r="BF61" s="248" t="s">
        <v>41</v>
      </c>
      <c r="BG61" s="248"/>
      <c r="BH61" s="248"/>
      <c r="BI61" s="248"/>
      <c r="BJ61" s="248"/>
      <c r="BK61" s="248" t="s">
        <v>42</v>
      </c>
      <c r="BL61" s="248"/>
      <c r="BM61" s="249"/>
      <c r="BN61" s="248" t="s">
        <v>43</v>
      </c>
      <c r="BO61" s="248"/>
      <c r="BP61" s="251"/>
      <c r="BQ61" s="19"/>
      <c r="BR61" s="19"/>
      <c r="BS61" s="19"/>
      <c r="BT61" s="18"/>
      <c r="BU61" s="19"/>
      <c r="BV61" s="19"/>
    </row>
    <row r="62" spans="1:74" s="17" customFormat="1" ht="18" customHeight="1">
      <c r="B62" s="21"/>
      <c r="C62" s="222"/>
      <c r="D62" s="222"/>
      <c r="E62" s="222"/>
      <c r="F62" s="222"/>
      <c r="G62" s="222"/>
      <c r="H62" s="222"/>
      <c r="I62" s="222"/>
      <c r="K62" s="231" t="str">
        <f>IF(' '!$L$18=0,"",1)</f>
        <v/>
      </c>
      <c r="L62" s="232"/>
      <c r="M62" s="334" t="str">
        <f>IF(' '!$L$18=0,AC19,VLOOKUP(' '!B14,' '!$C$14:$O$17,4,0))</f>
        <v>BSA Walddörfer</v>
      </c>
      <c r="N62" s="335"/>
      <c r="O62" s="335"/>
      <c r="P62" s="335"/>
      <c r="Q62" s="335"/>
      <c r="R62" s="335"/>
      <c r="S62" s="335"/>
      <c r="T62" s="335"/>
      <c r="U62" s="335"/>
      <c r="V62" s="335"/>
      <c r="W62" s="335"/>
      <c r="X62" s="335"/>
      <c r="Y62" s="335"/>
      <c r="Z62" s="335"/>
      <c r="AA62" s="335"/>
      <c r="AB62" s="335"/>
      <c r="AC62" s="335"/>
      <c r="AD62" s="335"/>
      <c r="AE62" s="335"/>
      <c r="AF62" s="335"/>
      <c r="AG62" s="335"/>
      <c r="AH62" s="313"/>
      <c r="AI62" s="313"/>
      <c r="AJ62" s="314"/>
      <c r="AK62" s="244" t="str">
        <f>IF(AND(M62&amp;$AK$54=VLOOKUP(M62&amp;$AK$54,' '!$D$23:$H$46,1,0),VLOOKUP(M62&amp;$AK$54,' '!$D$23:$H$46,4,0)&lt;&gt;""),VLOOKUP(M62&amp;$AK$54,' '!$D$23:$H$46,4,0),VLOOKUP(M62&amp;$AK$54,' '!$D$23:$H$46,5,0))</f>
        <v/>
      </c>
      <c r="AL62" s="244"/>
      <c r="AM62" s="244"/>
      <c r="AN62" s="244" t="str">
        <f>IF(AND(M62&amp;$AN$54=VLOOKUP(M62&amp;$AN$54,' '!$D$23:$H$46,1,0),VLOOKUP(M62&amp;$AN$54,' '!$D$23:$H$46,4,0)&lt;&gt;""),VLOOKUP(M62&amp;$AN$54,' '!$D$23:$H$46,4,0),VLOOKUP(M62&amp;$AN$54,' '!$D$23:$H$46,5,0))</f>
        <v/>
      </c>
      <c r="AO62" s="244"/>
      <c r="AP62" s="244"/>
      <c r="AQ62" s="268" t="str">
        <f>IF(AND(M62&amp;$AQ$54=VLOOKUP(M62&amp;$AQ$54,' '!$D$23:$H$46,1,0),VLOOKUP(M62&amp;$AQ$54,' '!$D$23:$H$46,4,0)&lt;&gt;""),VLOOKUP(M62&amp;$AQ$54,' '!$D$23:$H$46,4,0),VLOOKUP(M62&amp;$AQ$54,' '!$D$23:$H$46,5,0))</f>
        <v/>
      </c>
      <c r="AR62" s="257"/>
      <c r="AS62" s="257"/>
      <c r="AT62" s="257" t="str">
        <f>IF(' '!$L$18=0,"",VLOOKUP(' '!B14,' '!$C$14:$O$17,10,0))</f>
        <v/>
      </c>
      <c r="AU62" s="257"/>
      <c r="AV62" s="258"/>
      <c r="AW62" s="264" t="str">
        <f>IF(' '!$L$18=0,"",VLOOKUP(' '!B14,' '!$C$14:$O$17,11,0))</f>
        <v/>
      </c>
      <c r="AX62" s="245"/>
      <c r="AY62" s="243"/>
      <c r="AZ62" s="264" t="str">
        <f>IF(' '!$L$18=0,"",VLOOKUP(' '!B14,' '!$C$14:$O$17,12,0))</f>
        <v/>
      </c>
      <c r="BA62" s="245"/>
      <c r="BB62" s="243"/>
      <c r="BC62" s="264" t="str">
        <f>IF(' '!$L$18=0,"",VLOOKUP(' '!B14,' '!$C$14:$O$17,13,0))</f>
        <v/>
      </c>
      <c r="BD62" s="245"/>
      <c r="BE62" s="243"/>
      <c r="BF62" s="245" t="str">
        <f>IF(' '!$L$18=0,"",VLOOKUP(' '!B14,' '!$C$14:$O$17,5,0))</f>
        <v/>
      </c>
      <c r="BG62" s="245"/>
      <c r="BH62" s="82" t="str">
        <f>IF(' '!$L$18=0,"",":")</f>
        <v/>
      </c>
      <c r="BI62" s="243" t="str">
        <f>IF(' '!$L$18=0,"",VLOOKUP(' '!B14,' '!$C$14:$O$17,6,0))</f>
        <v/>
      </c>
      <c r="BJ62" s="244"/>
      <c r="BK62" s="241" t="str">
        <f>IF(' '!$L$18=0,"",BF62-BI62)</f>
        <v/>
      </c>
      <c r="BL62" s="241"/>
      <c r="BM62" s="242"/>
      <c r="BN62" s="264" t="str">
        <f>IF(' '!$L$18=0,"",VLOOKUP(' '!B14,' '!$C$14:$O$17,7,0))</f>
        <v/>
      </c>
      <c r="BO62" s="245"/>
      <c r="BP62" s="265"/>
      <c r="BQ62" s="19"/>
      <c r="BR62" s="19"/>
      <c r="BS62" s="19"/>
      <c r="BT62" s="18"/>
      <c r="BU62" s="19"/>
      <c r="BV62" s="19"/>
    </row>
    <row r="63" spans="1:74" s="17" customFormat="1" ht="18" customHeight="1">
      <c r="C63" s="222"/>
      <c r="D63" s="222"/>
      <c r="E63" s="222"/>
      <c r="F63" s="222"/>
      <c r="G63" s="222"/>
      <c r="H63" s="222"/>
      <c r="I63" s="222"/>
      <c r="J63" s="16"/>
      <c r="K63" s="206" t="str">
        <f>IF(' '!$L$18=0,"",IF(VLOOKUP(' '!B15,' '!$C$14:$E$17,3,0)=MAX(K$62:K62),"",' '!B15))</f>
        <v/>
      </c>
      <c r="L63" s="207"/>
      <c r="M63" s="332" t="str">
        <f>IF(' '!$L$18=0,AC20,VLOOKUP(' '!B15,' '!$C$14:$O$17,4,0))</f>
        <v>BSA Alster</v>
      </c>
      <c r="N63" s="333"/>
      <c r="O63" s="333"/>
      <c r="P63" s="333"/>
      <c r="Q63" s="333"/>
      <c r="R63" s="333"/>
      <c r="S63" s="333"/>
      <c r="T63" s="333"/>
      <c r="U63" s="333"/>
      <c r="V63" s="333"/>
      <c r="W63" s="333"/>
      <c r="X63" s="333"/>
      <c r="Y63" s="333"/>
      <c r="Z63" s="333"/>
      <c r="AA63" s="333"/>
      <c r="AB63" s="333"/>
      <c r="AC63" s="333"/>
      <c r="AD63" s="333"/>
      <c r="AE63" s="333"/>
      <c r="AF63" s="333"/>
      <c r="AG63" s="333"/>
      <c r="AH63" s="259" t="str">
        <f>IF(AND(M63&amp;$AH$54=VLOOKUP(M63&amp;$AH$54,' '!$D$23:$H$46,1,0),VLOOKUP(M63&amp;$AH$54,' '!$D$23:$H$46,4,0)&lt;&gt;""),VLOOKUP(M63&amp;$AH$54,' '!$D$23:$H$46,4,0),VLOOKUP(M63&amp;$AH$54,' '!$D$23:$H$46,5,0))</f>
        <v/>
      </c>
      <c r="AI63" s="259"/>
      <c r="AJ63" s="260"/>
      <c r="AK63" s="276"/>
      <c r="AL63" s="276"/>
      <c r="AM63" s="276"/>
      <c r="AN63" s="247" t="str">
        <f>IF(AND(M63&amp;$AN$54=VLOOKUP(M63&amp;$AN$54,' '!$D$23:$H$46,1,0),VLOOKUP(M63&amp;$AN$54,' '!$D$23:$H$46,4,0)&lt;&gt;""),VLOOKUP(M63&amp;$AN$54,' '!$D$23:$H$46,4,0),VLOOKUP(M63&amp;$AN$54,' '!$D$23:$H$46,5,0))</f>
        <v/>
      </c>
      <c r="AO63" s="247"/>
      <c r="AP63" s="247"/>
      <c r="AQ63" s="256" t="str">
        <f>IF(AND(M63&amp;$AQ$54=VLOOKUP(M63&amp;$AQ$54,' '!$D$23:$H$46,1,0),VLOOKUP(M63&amp;$AQ$54,' '!$D$23:$H$46,4,0)&lt;&gt;""),VLOOKUP(M63&amp;$AQ$54,' '!$D$23:$H$46,4,0),VLOOKUP(M63&amp;$AQ$54,' '!$D$23:$H$46,5,0))</f>
        <v/>
      </c>
      <c r="AR63" s="259"/>
      <c r="AS63" s="259"/>
      <c r="AT63" s="259" t="str">
        <f>IF(' '!$L$18=0,"",VLOOKUP(' '!B15,' '!$C$14:$O$17,10,0))</f>
        <v/>
      </c>
      <c r="AU63" s="259"/>
      <c r="AV63" s="260"/>
      <c r="AW63" s="233" t="str">
        <f>IF(' '!$L$18=0,"",VLOOKUP(' '!B15,' '!$C$14:$O$17,11,0))</f>
        <v/>
      </c>
      <c r="AX63" s="234"/>
      <c r="AY63" s="235"/>
      <c r="AZ63" s="233" t="str">
        <f>IF(' '!$L$18=0,"",VLOOKUP(' '!B15,' '!$C$14:$O$17,12,0))</f>
        <v/>
      </c>
      <c r="BA63" s="234"/>
      <c r="BB63" s="235"/>
      <c r="BC63" s="233" t="str">
        <f>IF(' '!$L$18=0,"",VLOOKUP(' '!B15,' '!$C$14:$O$17,13,0))</f>
        <v/>
      </c>
      <c r="BD63" s="234"/>
      <c r="BE63" s="235"/>
      <c r="BF63" s="234" t="str">
        <f>IF(' '!$L$18=0,"",VLOOKUP(' '!B15,' '!$C$14:$O$17,5,0))</f>
        <v/>
      </c>
      <c r="BG63" s="234"/>
      <c r="BH63" s="84" t="str">
        <f>IF(' '!$L$18=0,"",":")</f>
        <v/>
      </c>
      <c r="BI63" s="235" t="str">
        <f>IF(' '!$L$18=0,"",VLOOKUP(' '!B15,' '!$C$14:$O$17,6,0))</f>
        <v/>
      </c>
      <c r="BJ63" s="247"/>
      <c r="BK63" s="254" t="str">
        <f>IF(' '!$L$18=0,"",BF63-BI63)</f>
        <v/>
      </c>
      <c r="BL63" s="254"/>
      <c r="BM63" s="255"/>
      <c r="BN63" s="233" t="str">
        <f>IF(' '!$L$18=0,"",VLOOKUP(' '!B15,' '!$C$14:$O$17,7,0))</f>
        <v/>
      </c>
      <c r="BO63" s="234"/>
      <c r="BP63" s="246"/>
      <c r="BQ63" s="19"/>
      <c r="BR63" s="19"/>
      <c r="BS63" s="19"/>
      <c r="BT63" s="18"/>
      <c r="BU63" s="19"/>
      <c r="BV63" s="19"/>
    </row>
    <row r="64" spans="1:74" s="17" customFormat="1" ht="18" customHeight="1">
      <c r="C64" s="222"/>
      <c r="D64" s="222"/>
      <c r="E64" s="222"/>
      <c r="F64" s="222"/>
      <c r="G64" s="222"/>
      <c r="H64" s="222"/>
      <c r="I64" s="222"/>
      <c r="K64" s="206" t="str">
        <f>IF(' '!$L$18=0,"",IF(VLOOKUP(' '!B16,' '!$C$14:$E$17,3,0)=MAX(K$62:K63),"",' '!B16))</f>
        <v/>
      </c>
      <c r="L64" s="207"/>
      <c r="M64" s="332" t="str">
        <f>IF(' '!$L$18=0,AC21,VLOOKUP(' '!B16,' '!$C$14:$O$17,4,0))</f>
        <v>BSA Bergedorf</v>
      </c>
      <c r="N64" s="333"/>
      <c r="O64" s="333"/>
      <c r="P64" s="333"/>
      <c r="Q64" s="333"/>
      <c r="R64" s="333"/>
      <c r="S64" s="333"/>
      <c r="T64" s="333"/>
      <c r="U64" s="333"/>
      <c r="V64" s="333"/>
      <c r="W64" s="333"/>
      <c r="X64" s="333"/>
      <c r="Y64" s="333"/>
      <c r="Z64" s="333"/>
      <c r="AA64" s="333"/>
      <c r="AB64" s="333"/>
      <c r="AC64" s="333"/>
      <c r="AD64" s="333"/>
      <c r="AE64" s="333"/>
      <c r="AF64" s="333"/>
      <c r="AG64" s="333"/>
      <c r="AH64" s="259" t="str">
        <f>IF(AND(M64&amp;$AH$54=VLOOKUP(M64&amp;$AH$54,' '!$D$23:$H$46,1,0),VLOOKUP(M64&amp;$AH$54,' '!$D$23:$H$46,4,0)&lt;&gt;""),VLOOKUP(M64&amp;$AH$54,' '!$D$23:$H$46,4,0),VLOOKUP(M64&amp;$AH$54,' '!$D$23:$H$46,5,0))</f>
        <v/>
      </c>
      <c r="AI64" s="259"/>
      <c r="AJ64" s="260"/>
      <c r="AK64" s="247" t="str">
        <f>IF(AND(M64&amp;$AK$54=VLOOKUP(M64&amp;$AK$54,' '!$D$23:$H$46,1,0),VLOOKUP(M64&amp;$AK$54,' '!$D$23:$H$46,4,0)&lt;&gt;""),VLOOKUP(M64&amp;$AK$54,' '!$D$23:$H$46,4,0),VLOOKUP(M64&amp;$AK$54,' '!$D$23:$H$46,5,0))</f>
        <v/>
      </c>
      <c r="AL64" s="247"/>
      <c r="AM64" s="247"/>
      <c r="AN64" s="276"/>
      <c r="AO64" s="276"/>
      <c r="AP64" s="276"/>
      <c r="AQ64" s="256" t="str">
        <f>IF(AND(M64&amp;$AQ$54=VLOOKUP(M64&amp;$AQ$54,' '!$D$23:$H$46,1,0),VLOOKUP(M64&amp;$AQ$54,' '!$D$23:$H$46,4,0)&lt;&gt;""),VLOOKUP(M64&amp;$AQ$54,' '!$D$23:$H$46,4,0),VLOOKUP(M64&amp;$AQ$54,' '!$D$23:$H$46,5,0))</f>
        <v/>
      </c>
      <c r="AR64" s="259"/>
      <c r="AS64" s="259"/>
      <c r="AT64" s="259" t="str">
        <f>IF(' '!$L$18=0,"",VLOOKUP(' '!B16,' '!$C$14:$O$17,10,0))</f>
        <v/>
      </c>
      <c r="AU64" s="259"/>
      <c r="AV64" s="260"/>
      <c r="AW64" s="233" t="str">
        <f>IF(' '!$L$18=0,"",VLOOKUP(' '!B16,' '!$C$14:$O$17,11,0))</f>
        <v/>
      </c>
      <c r="AX64" s="234"/>
      <c r="AY64" s="235"/>
      <c r="AZ64" s="233" t="str">
        <f>IF(' '!$L$18=0,"",VLOOKUP(' '!B16,' '!$C$14:$O$17,12,0))</f>
        <v/>
      </c>
      <c r="BA64" s="234"/>
      <c r="BB64" s="235"/>
      <c r="BC64" s="233" t="str">
        <f>IF(' '!$L$18=0,"",VLOOKUP(' '!B16,' '!$C$14:$O$17,13,0))</f>
        <v/>
      </c>
      <c r="BD64" s="234"/>
      <c r="BE64" s="235"/>
      <c r="BF64" s="234" t="str">
        <f>IF(' '!$L$18=0,"",VLOOKUP(' '!B16,' '!$C$14:$O$17,5,0))</f>
        <v/>
      </c>
      <c r="BG64" s="234"/>
      <c r="BH64" s="84" t="str">
        <f>IF(' '!$L$18=0,"",":")</f>
        <v/>
      </c>
      <c r="BI64" s="235" t="str">
        <f>IF(' '!$L$18=0,"",VLOOKUP(' '!B16,' '!$C$14:$O$17,6,0))</f>
        <v/>
      </c>
      <c r="BJ64" s="247"/>
      <c r="BK64" s="254" t="str">
        <f>IF(' '!$L$18=0,"",BF64-BI64)</f>
        <v/>
      </c>
      <c r="BL64" s="254"/>
      <c r="BM64" s="255"/>
      <c r="BN64" s="233" t="str">
        <f>IF(' '!$L$18=0,"",VLOOKUP(' '!B16,' '!$C$14:$O$17,7,0))</f>
        <v/>
      </c>
      <c r="BO64" s="234"/>
      <c r="BP64" s="246"/>
      <c r="BQ64" s="19"/>
      <c r="BR64" s="19"/>
      <c r="BS64" s="19"/>
      <c r="BT64" s="18"/>
      <c r="BU64" s="19"/>
      <c r="BV64" s="19"/>
    </row>
    <row r="65" spans="2:88" s="17" customFormat="1" ht="18" customHeight="1" thickBot="1">
      <c r="C65" s="222"/>
      <c r="D65" s="222"/>
      <c r="E65" s="222"/>
      <c r="F65" s="222"/>
      <c r="G65" s="222"/>
      <c r="H65" s="222"/>
      <c r="I65" s="222"/>
      <c r="K65" s="204" t="str">
        <f>IF(' '!$L$18=0,"",IF(VLOOKUP(' '!B17,' '!$C$14:$E$17,3,0)=MAX(K$62:K64),"",' '!B17))</f>
        <v/>
      </c>
      <c r="L65" s="205"/>
      <c r="M65" s="346" t="str">
        <f>IF(' '!$L$18=0,AC22,VLOOKUP(' '!B17,' '!$C$14:$O$17,4,0))</f>
        <v>BSA Pinneberg</v>
      </c>
      <c r="N65" s="347"/>
      <c r="O65" s="347"/>
      <c r="P65" s="347"/>
      <c r="Q65" s="347"/>
      <c r="R65" s="347"/>
      <c r="S65" s="347"/>
      <c r="T65" s="347"/>
      <c r="U65" s="347"/>
      <c r="V65" s="347"/>
      <c r="W65" s="347"/>
      <c r="X65" s="347"/>
      <c r="Y65" s="347"/>
      <c r="Z65" s="347"/>
      <c r="AA65" s="347"/>
      <c r="AB65" s="347"/>
      <c r="AC65" s="347"/>
      <c r="AD65" s="347"/>
      <c r="AE65" s="347"/>
      <c r="AF65" s="347"/>
      <c r="AG65" s="347"/>
      <c r="AH65" s="269" t="str">
        <f>IF(AND(M65&amp;$AH$54=VLOOKUP(M65&amp;$AH$54,' '!$D$23:$H$46,1,0),VLOOKUP(M65&amp;$AH$54,' '!$D$23:$H$46,4,0)&lt;&gt;""),VLOOKUP(M65&amp;$AH$54,' '!$D$23:$H$46,4,0),VLOOKUP(M65&amp;$AH$54,' '!$D$23:$H$46,5,0))</f>
        <v/>
      </c>
      <c r="AI65" s="269"/>
      <c r="AJ65" s="270"/>
      <c r="AK65" s="189" t="str">
        <f>IF(AND(M65&amp;$AK$54=VLOOKUP(M65&amp;$AK$54,' '!$D$23:$H$46,1,0),VLOOKUP(M65&amp;$AK$54,' '!$D$23:$H$46,4,0)&lt;&gt;""),VLOOKUP(M65&amp;$AK$54,' '!$D$23:$H$46,4,0),VLOOKUP(M65&amp;$AK$54,' '!$D$23:$H$46,5,0))</f>
        <v/>
      </c>
      <c r="AL65" s="189"/>
      <c r="AM65" s="189"/>
      <c r="AN65" s="189" t="str">
        <f>IF(AND(M65&amp;$AN$54=VLOOKUP(M65&amp;$AN$54,' '!$D$23:$H$46,1,0),VLOOKUP(M65&amp;$AN$54,' '!$D$23:$H$46,4,0)&lt;&gt;""),VLOOKUP(M65&amp;$AN$54,' '!$D$23:$H$46,4,0),VLOOKUP(M65&amp;$AN$54,' '!$D$23:$H$46,5,0))</f>
        <v/>
      </c>
      <c r="AO65" s="189"/>
      <c r="AP65" s="189"/>
      <c r="AQ65" s="321"/>
      <c r="AR65" s="322"/>
      <c r="AS65" s="322"/>
      <c r="AT65" s="269" t="str">
        <f>IF(' '!$L$18=0,"",VLOOKUP(' '!B17,' '!$C$14:$O$17,10,0))</f>
        <v/>
      </c>
      <c r="AU65" s="269"/>
      <c r="AV65" s="270"/>
      <c r="AW65" s="239" t="str">
        <f>IF(' '!$L$18=0,"",VLOOKUP(' '!B17,' '!$C$14:$O$17,11,0))</f>
        <v/>
      </c>
      <c r="AX65" s="176"/>
      <c r="AY65" s="240"/>
      <c r="AZ65" s="239" t="str">
        <f>IF(' '!$L$18=0,"",VLOOKUP(' '!B17,' '!$C$14:$O$17,12,0))</f>
        <v/>
      </c>
      <c r="BA65" s="176"/>
      <c r="BB65" s="240"/>
      <c r="BC65" s="239" t="str">
        <f>IF(' '!$L$18=0,"",VLOOKUP(' '!B17,' '!$C$14:$O$17,13,0))</f>
        <v/>
      </c>
      <c r="BD65" s="176"/>
      <c r="BE65" s="240"/>
      <c r="BF65" s="281" t="str">
        <f>IF(' '!$L$18=0,"",VLOOKUP(' '!B17,' '!$C$14:$O$17,5,0))</f>
        <v/>
      </c>
      <c r="BG65" s="281"/>
      <c r="BH65" s="94" t="str">
        <f>IF(' '!$L$18=0,"",":")</f>
        <v/>
      </c>
      <c r="BI65" s="279" t="str">
        <f>IF(' '!$L$18=0,"",VLOOKUP(' '!B17,' '!$C$14:$O$17,6,0))</f>
        <v/>
      </c>
      <c r="BJ65" s="280"/>
      <c r="BK65" s="277" t="str">
        <f>IF(' '!$L$18=0,"",BF65-BI65)</f>
        <v/>
      </c>
      <c r="BL65" s="277"/>
      <c r="BM65" s="278"/>
      <c r="BN65" s="239" t="str">
        <f>IF(' '!$L$18=0,"",VLOOKUP(' '!B17,' '!$C$14:$O$17,7,0))</f>
        <v/>
      </c>
      <c r="BO65" s="176"/>
      <c r="BP65" s="177"/>
      <c r="BQ65" s="19"/>
      <c r="BR65" s="19"/>
      <c r="BS65" s="19"/>
      <c r="BT65" s="18"/>
      <c r="BU65" s="19"/>
      <c r="BV65" s="19"/>
      <c r="CJ65" s="16"/>
    </row>
    <row r="66" spans="2:88" s="17" customFormat="1" ht="20.100000000000001" customHeight="1">
      <c r="BI66" s="18"/>
      <c r="BP66" s="19"/>
      <c r="BQ66" s="19"/>
      <c r="BR66" s="19"/>
      <c r="BS66" s="19"/>
      <c r="BT66" s="18"/>
      <c r="BU66" s="19"/>
      <c r="BV66" s="19"/>
      <c r="CJ66" s="16"/>
    </row>
    <row r="67" spans="2:88"/>
    <row r="68" spans="2:88" ht="15">
      <c r="B68" s="17"/>
      <c r="C68" s="24" t="s">
        <v>10</v>
      </c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</row>
    <row r="69" spans="2:88" ht="14.25"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</row>
    <row r="70" spans="2:88" ht="15">
      <c r="B70" s="283" t="s">
        <v>5</v>
      </c>
      <c r="C70" s="283"/>
      <c r="D70" s="283"/>
      <c r="E70" s="283"/>
      <c r="F70" s="283"/>
      <c r="G70" s="283"/>
      <c r="H70" s="282">
        <f>H38+TEXT(2*$U$11*($X$11/1440)+($AI$11/1440)+($AW$11/1440),"hh:mm")</f>
        <v>0.67708333333333282</v>
      </c>
      <c r="I70" s="282"/>
      <c r="J70" s="282"/>
      <c r="K70" s="282"/>
      <c r="L70" s="16" t="s">
        <v>6</v>
      </c>
      <c r="M70" s="16"/>
      <c r="N70" s="16"/>
      <c r="O70" s="16"/>
      <c r="P70" s="16"/>
      <c r="Q70" s="16"/>
      <c r="R70" s="16"/>
      <c r="S70" s="16"/>
      <c r="T70" s="92" t="s">
        <v>7</v>
      </c>
      <c r="U70" s="291">
        <f>U14</f>
        <v>1</v>
      </c>
      <c r="V70" s="291"/>
      <c r="W70" s="85" t="s">
        <v>8</v>
      </c>
      <c r="X70" s="144">
        <f>X11</f>
        <v>15</v>
      </c>
      <c r="Y70" s="144"/>
      <c r="Z70" s="144"/>
      <c r="AA70" s="144"/>
      <c r="AB70" s="144"/>
      <c r="AC70" s="145" t="str">
        <f>AC14</f>
        <v/>
      </c>
      <c r="AD70" s="145"/>
      <c r="AE70" s="145"/>
      <c r="AF70" s="145"/>
      <c r="AG70" s="145"/>
      <c r="AH70" s="145"/>
      <c r="AI70" s="193">
        <f>IF(AI14="","",AI14)</f>
        <v>0</v>
      </c>
      <c r="AJ70" s="193"/>
      <c r="AK70" s="193"/>
      <c r="AL70" s="193"/>
      <c r="AM70" s="193"/>
      <c r="AN70" s="283" t="s">
        <v>9</v>
      </c>
      <c r="AO70" s="283"/>
      <c r="AP70" s="283"/>
      <c r="AQ70" s="283"/>
      <c r="AR70" s="283"/>
      <c r="AS70" s="283"/>
      <c r="AT70" s="283"/>
      <c r="AU70" s="283"/>
      <c r="AV70" s="283"/>
      <c r="AW70" s="284">
        <f>AW14</f>
        <v>5</v>
      </c>
      <c r="AX70" s="284"/>
      <c r="AY70" s="284"/>
      <c r="AZ70" s="284"/>
      <c r="BA70" s="284"/>
      <c r="BB70" s="20"/>
      <c r="BC70" s="20"/>
      <c r="BD70" s="20"/>
      <c r="BE70" s="20"/>
      <c r="BF70" s="20"/>
      <c r="BG70" s="20"/>
      <c r="BH70" s="20"/>
    </row>
    <row r="71" spans="2:88" ht="15" thickBot="1"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</row>
    <row r="72" spans="2:88" ht="15.75" thickBot="1">
      <c r="B72" s="17"/>
      <c r="C72" s="292" t="s">
        <v>25</v>
      </c>
      <c r="D72" s="184"/>
      <c r="E72" s="184" t="s">
        <v>27</v>
      </c>
      <c r="F72" s="184"/>
      <c r="G72" s="184"/>
      <c r="H72" s="184"/>
      <c r="I72" s="217" t="s">
        <v>44</v>
      </c>
      <c r="J72" s="218"/>
      <c r="K72" s="218"/>
      <c r="L72" s="218"/>
      <c r="M72" s="218"/>
      <c r="N72" s="218"/>
      <c r="O72" s="218"/>
      <c r="P72" s="218"/>
      <c r="Q72" s="218"/>
      <c r="R72" s="218"/>
      <c r="S72" s="218"/>
      <c r="T72" s="218"/>
      <c r="U72" s="218"/>
      <c r="V72" s="218"/>
      <c r="W72" s="218"/>
      <c r="X72" s="218"/>
      <c r="Y72" s="218"/>
      <c r="Z72" s="218"/>
      <c r="AA72" s="218"/>
      <c r="AB72" s="218"/>
      <c r="AC72" s="218"/>
      <c r="AD72" s="218"/>
      <c r="AE72" s="218"/>
      <c r="AF72" s="218"/>
      <c r="AG72" s="218"/>
      <c r="AH72" s="218"/>
      <c r="AI72" s="218"/>
      <c r="AJ72" s="218"/>
      <c r="AK72" s="218"/>
      <c r="AL72" s="218"/>
      <c r="AM72" s="218"/>
      <c r="AN72" s="218"/>
      <c r="AO72" s="218"/>
      <c r="AP72" s="218"/>
      <c r="AQ72" s="218"/>
      <c r="AR72" s="218"/>
      <c r="AS72" s="218"/>
      <c r="AT72" s="218"/>
      <c r="AU72" s="218"/>
      <c r="AV72" s="218"/>
      <c r="AW72" s="218"/>
      <c r="AX72" s="218"/>
      <c r="AY72" s="219"/>
      <c r="AZ72" s="184" t="s">
        <v>29</v>
      </c>
      <c r="BA72" s="184"/>
      <c r="BB72" s="184"/>
      <c r="BC72" s="184"/>
      <c r="BD72" s="217"/>
      <c r="BE72" s="272"/>
      <c r="BF72" s="218"/>
      <c r="BG72" s="218"/>
      <c r="BH72" s="273"/>
    </row>
    <row r="73" spans="2:88" ht="18" customHeight="1">
      <c r="B73" s="17"/>
      <c r="C73" s="165">
        <v>13</v>
      </c>
      <c r="D73" s="166"/>
      <c r="E73" s="169">
        <f>$H$14</f>
        <v>0.67708333333333282</v>
      </c>
      <c r="F73" s="169"/>
      <c r="G73" s="169"/>
      <c r="H73" s="169"/>
      <c r="I73" s="196" t="str">
        <f>IF(OR(' '!L9=0,' '!B9&lt;&gt;SUM(AT49:AV52)),"",IF(OR(G49=1,G50=1,G51=1,G52=1),VLOOKUP(SMALL($G$49:$I$52,1),$G$49:$AG$52,7,0),IF(AND(SUM(AT49:AV52)=' '!B9,' '!E9=1),M49,"1. Platz Gruppe A nicht eindeutig")))</f>
        <v/>
      </c>
      <c r="J73" s="197"/>
      <c r="K73" s="197"/>
      <c r="L73" s="197"/>
      <c r="M73" s="197"/>
      <c r="N73" s="197"/>
      <c r="O73" s="197"/>
      <c r="P73" s="197"/>
      <c r="Q73" s="197"/>
      <c r="R73" s="197"/>
      <c r="S73" s="197"/>
      <c r="T73" s="197"/>
      <c r="U73" s="197"/>
      <c r="V73" s="197"/>
      <c r="W73" s="197"/>
      <c r="X73" s="197"/>
      <c r="Y73" s="197"/>
      <c r="Z73" s="197"/>
      <c r="AA73" s="197"/>
      <c r="AB73" s="197"/>
      <c r="AC73" s="197"/>
      <c r="AD73" s="93" t="s">
        <v>31</v>
      </c>
      <c r="AE73" s="197" t="str">
        <f>IF(OR(' '!L18=0,' '!B18&lt;&gt;SUM(AT62:AV65)),"",IF(OR(G62=2,G63=2,G64=2,G65=2),VLOOKUP(SMALL($G$62:$I$65,2),$G$62:$AG$65,7,0),IF(AND(SUM(AT62:AV65)=' '!B18,' '!E19=1),M63,"2. Platz Gruppe B nicht eindeutig")))</f>
        <v/>
      </c>
      <c r="AF73" s="197"/>
      <c r="AG73" s="197"/>
      <c r="AH73" s="197"/>
      <c r="AI73" s="197"/>
      <c r="AJ73" s="197"/>
      <c r="AK73" s="197"/>
      <c r="AL73" s="197"/>
      <c r="AM73" s="197"/>
      <c r="AN73" s="197"/>
      <c r="AO73" s="197"/>
      <c r="AP73" s="197"/>
      <c r="AQ73" s="197"/>
      <c r="AR73" s="197"/>
      <c r="AS73" s="197"/>
      <c r="AT73" s="197"/>
      <c r="AU73" s="197"/>
      <c r="AV73" s="197"/>
      <c r="AW73" s="197"/>
      <c r="AX73" s="197"/>
      <c r="AY73" s="223"/>
      <c r="AZ73" s="212"/>
      <c r="BA73" s="212"/>
      <c r="BB73" s="213"/>
      <c r="BC73" s="188"/>
      <c r="BD73" s="188"/>
      <c r="BE73" s="148"/>
      <c r="BF73" s="149"/>
      <c r="BG73" s="149"/>
      <c r="BH73" s="150"/>
    </row>
    <row r="74" spans="2:88" ht="15.75" thickBot="1">
      <c r="B74" s="17"/>
      <c r="C74" s="167"/>
      <c r="D74" s="168"/>
      <c r="E74" s="170"/>
      <c r="F74" s="170"/>
      <c r="G74" s="170"/>
      <c r="H74" s="170"/>
      <c r="I74" s="171" t="s">
        <v>45</v>
      </c>
      <c r="J74" s="172"/>
      <c r="K74" s="172"/>
      <c r="L74" s="172"/>
      <c r="M74" s="172"/>
      <c r="N74" s="172"/>
      <c r="O74" s="172"/>
      <c r="P74" s="172"/>
      <c r="Q74" s="172"/>
      <c r="R74" s="172"/>
      <c r="S74" s="172"/>
      <c r="T74" s="172"/>
      <c r="U74" s="172"/>
      <c r="V74" s="172"/>
      <c r="W74" s="172"/>
      <c r="X74" s="172"/>
      <c r="Y74" s="172"/>
      <c r="Z74" s="172"/>
      <c r="AA74" s="172"/>
      <c r="AB74" s="172"/>
      <c r="AC74" s="172"/>
      <c r="AD74" s="95"/>
      <c r="AE74" s="172" t="s">
        <v>46</v>
      </c>
      <c r="AF74" s="172"/>
      <c r="AG74" s="172"/>
      <c r="AH74" s="172"/>
      <c r="AI74" s="172"/>
      <c r="AJ74" s="172"/>
      <c r="AK74" s="172"/>
      <c r="AL74" s="172"/>
      <c r="AM74" s="172"/>
      <c r="AN74" s="172"/>
      <c r="AO74" s="172"/>
      <c r="AP74" s="172"/>
      <c r="AQ74" s="172"/>
      <c r="AR74" s="172"/>
      <c r="AS74" s="172"/>
      <c r="AT74" s="172"/>
      <c r="AU74" s="172"/>
      <c r="AV74" s="172"/>
      <c r="AW74" s="172"/>
      <c r="AX74" s="172"/>
      <c r="AY74" s="214"/>
      <c r="AZ74" s="182"/>
      <c r="BA74" s="182"/>
      <c r="BB74" s="182"/>
      <c r="BC74" s="182"/>
      <c r="BD74" s="183"/>
      <c r="BE74" s="175"/>
      <c r="BF74" s="176"/>
      <c r="BG74" s="176"/>
      <c r="BH74" s="177"/>
    </row>
    <row r="75" spans="2:88" ht="15" thickBot="1"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</row>
    <row r="76" spans="2:88" ht="15.75" thickBot="1">
      <c r="B76" s="17"/>
      <c r="C76" s="292" t="s">
        <v>25</v>
      </c>
      <c r="D76" s="184"/>
      <c r="E76" s="184" t="s">
        <v>27</v>
      </c>
      <c r="F76" s="184"/>
      <c r="G76" s="184"/>
      <c r="H76" s="184"/>
      <c r="I76" s="217" t="s">
        <v>47</v>
      </c>
      <c r="J76" s="218"/>
      <c r="K76" s="218"/>
      <c r="L76" s="218"/>
      <c r="M76" s="218"/>
      <c r="N76" s="218"/>
      <c r="O76" s="218"/>
      <c r="P76" s="218"/>
      <c r="Q76" s="218"/>
      <c r="R76" s="218"/>
      <c r="S76" s="218"/>
      <c r="T76" s="218"/>
      <c r="U76" s="218"/>
      <c r="V76" s="218"/>
      <c r="W76" s="218"/>
      <c r="X76" s="218"/>
      <c r="Y76" s="218"/>
      <c r="Z76" s="218"/>
      <c r="AA76" s="218"/>
      <c r="AB76" s="218"/>
      <c r="AC76" s="218"/>
      <c r="AD76" s="218"/>
      <c r="AE76" s="218"/>
      <c r="AF76" s="218"/>
      <c r="AG76" s="218"/>
      <c r="AH76" s="218"/>
      <c r="AI76" s="218"/>
      <c r="AJ76" s="218"/>
      <c r="AK76" s="218"/>
      <c r="AL76" s="218"/>
      <c r="AM76" s="218"/>
      <c r="AN76" s="218"/>
      <c r="AO76" s="218"/>
      <c r="AP76" s="218"/>
      <c r="AQ76" s="218"/>
      <c r="AR76" s="218"/>
      <c r="AS76" s="218"/>
      <c r="AT76" s="218"/>
      <c r="AU76" s="218"/>
      <c r="AV76" s="218"/>
      <c r="AW76" s="218"/>
      <c r="AX76" s="218"/>
      <c r="AY76" s="219"/>
      <c r="AZ76" s="184" t="s">
        <v>29</v>
      </c>
      <c r="BA76" s="184"/>
      <c r="BB76" s="184"/>
      <c r="BC76" s="184"/>
      <c r="BD76" s="217"/>
      <c r="BE76" s="272"/>
      <c r="BF76" s="218"/>
      <c r="BG76" s="218"/>
      <c r="BH76" s="273"/>
    </row>
    <row r="77" spans="2:88" ht="18" customHeight="1">
      <c r="B77" s="17"/>
      <c r="C77" s="165">
        <v>14</v>
      </c>
      <c r="D77" s="166"/>
      <c r="E77" s="169">
        <f>E73+TEXT($U$14*($X$14/1440)+($AI$14/1440)+($AW$14/1440),"hh:mm")</f>
        <v>0.69097222222222165</v>
      </c>
      <c r="F77" s="169"/>
      <c r="G77" s="169"/>
      <c r="H77" s="169"/>
      <c r="I77" s="196" t="str">
        <f>IF(OR(' '!L18=0,' '!B18&lt;&gt;SUM(AT62:AV65)),"",IF(OR(G62=1,G63=1,G64=1,G65=1),VLOOKUP(SMALL($G$62:$I$65,1),$G$62:$AG$65,7,0),IF(AND(SUM(AT62:AV65)=' '!B18,' '!E18=1),M62,"1. Platz Gruppe B nicht eindeutig")))</f>
        <v/>
      </c>
      <c r="J77" s="197"/>
      <c r="K77" s="197"/>
      <c r="L77" s="197"/>
      <c r="M77" s="197"/>
      <c r="N77" s="197"/>
      <c r="O77" s="197"/>
      <c r="P77" s="197"/>
      <c r="Q77" s="197"/>
      <c r="R77" s="197"/>
      <c r="S77" s="197"/>
      <c r="T77" s="197"/>
      <c r="U77" s="197"/>
      <c r="V77" s="197"/>
      <c r="W77" s="197"/>
      <c r="X77" s="197"/>
      <c r="Y77" s="197"/>
      <c r="Z77" s="197"/>
      <c r="AA77" s="197"/>
      <c r="AB77" s="197"/>
      <c r="AC77" s="197"/>
      <c r="AD77" s="93" t="s">
        <v>31</v>
      </c>
      <c r="AE77" s="197" t="str">
        <f>IF(OR(' '!L9=0,' '!B9&lt;&gt;SUM(AT49:AV52)),"",IF(OR(G49=2,G50=2,G51=2,G52=2),VLOOKUP(SMALL($G$49:$I$52,2),$G$49:$AG$52,7,0),IF(AND(SUM(AT49:AV52)=' '!B9,' '!E10=1),M50,"2. Platz Gruppe A nicht eindeutig")))</f>
        <v/>
      </c>
      <c r="AF77" s="197"/>
      <c r="AG77" s="197"/>
      <c r="AH77" s="197"/>
      <c r="AI77" s="197"/>
      <c r="AJ77" s="197"/>
      <c r="AK77" s="197"/>
      <c r="AL77" s="197"/>
      <c r="AM77" s="197"/>
      <c r="AN77" s="197"/>
      <c r="AO77" s="197"/>
      <c r="AP77" s="197"/>
      <c r="AQ77" s="197"/>
      <c r="AR77" s="197"/>
      <c r="AS77" s="197"/>
      <c r="AT77" s="197"/>
      <c r="AU77" s="197"/>
      <c r="AV77" s="197"/>
      <c r="AW77" s="197"/>
      <c r="AX77" s="197"/>
      <c r="AY77" s="223"/>
      <c r="AZ77" s="212"/>
      <c r="BA77" s="212"/>
      <c r="BB77" s="213"/>
      <c r="BC77" s="188"/>
      <c r="BD77" s="188"/>
      <c r="BE77" s="148"/>
      <c r="BF77" s="149"/>
      <c r="BG77" s="149"/>
      <c r="BH77" s="150"/>
    </row>
    <row r="78" spans="2:88" ht="15.75" thickBot="1">
      <c r="B78" s="17"/>
      <c r="C78" s="167"/>
      <c r="D78" s="168"/>
      <c r="E78" s="170"/>
      <c r="F78" s="170"/>
      <c r="G78" s="170"/>
      <c r="H78" s="170"/>
      <c r="I78" s="171" t="s">
        <v>48</v>
      </c>
      <c r="J78" s="172"/>
      <c r="K78" s="172"/>
      <c r="L78" s="172"/>
      <c r="M78" s="172"/>
      <c r="N78" s="172"/>
      <c r="O78" s="172"/>
      <c r="P78" s="172"/>
      <c r="Q78" s="172"/>
      <c r="R78" s="172"/>
      <c r="S78" s="172"/>
      <c r="T78" s="172"/>
      <c r="U78" s="172"/>
      <c r="V78" s="172"/>
      <c r="W78" s="172"/>
      <c r="X78" s="172"/>
      <c r="Y78" s="172"/>
      <c r="Z78" s="172"/>
      <c r="AA78" s="172"/>
      <c r="AB78" s="172"/>
      <c r="AC78" s="172"/>
      <c r="AD78" s="95"/>
      <c r="AE78" s="172" t="s">
        <v>49</v>
      </c>
      <c r="AF78" s="172"/>
      <c r="AG78" s="172"/>
      <c r="AH78" s="172"/>
      <c r="AI78" s="172"/>
      <c r="AJ78" s="172"/>
      <c r="AK78" s="172"/>
      <c r="AL78" s="172"/>
      <c r="AM78" s="172"/>
      <c r="AN78" s="172"/>
      <c r="AO78" s="172"/>
      <c r="AP78" s="172"/>
      <c r="AQ78" s="172"/>
      <c r="AR78" s="172"/>
      <c r="AS78" s="172"/>
      <c r="AT78" s="172"/>
      <c r="AU78" s="172"/>
      <c r="AV78" s="172"/>
      <c r="AW78" s="172"/>
      <c r="AX78" s="172"/>
      <c r="AY78" s="214"/>
      <c r="AZ78" s="182"/>
      <c r="BA78" s="182"/>
      <c r="BB78" s="182"/>
      <c r="BC78" s="182"/>
      <c r="BD78" s="183"/>
      <c r="BE78" s="175"/>
      <c r="BF78" s="176"/>
      <c r="BG78" s="176"/>
      <c r="BH78" s="177"/>
    </row>
    <row r="79" spans="2:88" ht="15.75" thickBot="1">
      <c r="B79" s="17"/>
      <c r="C79" s="85"/>
      <c r="D79" s="85"/>
      <c r="E79" s="97"/>
      <c r="F79" s="97"/>
      <c r="G79" s="97"/>
      <c r="H79" s="97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0"/>
      <c r="AD79" s="17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0"/>
      <c r="AP79" s="90"/>
      <c r="AQ79" s="90"/>
      <c r="AR79" s="90"/>
      <c r="AS79" s="90"/>
      <c r="AT79" s="90"/>
      <c r="AU79" s="90"/>
      <c r="AV79" s="90"/>
      <c r="AW79" s="90"/>
      <c r="AX79" s="90"/>
      <c r="AY79" s="90"/>
      <c r="AZ79" s="98"/>
      <c r="BA79" s="98"/>
      <c r="BB79" s="98"/>
      <c r="BC79" s="98"/>
      <c r="BD79" s="98"/>
      <c r="BE79" s="90"/>
      <c r="BF79" s="90"/>
      <c r="BG79" s="17"/>
      <c r="BH79" s="17"/>
    </row>
    <row r="80" spans="2:88" ht="15.75" thickBot="1">
      <c r="B80" s="17"/>
      <c r="C80" s="295" t="s">
        <v>25</v>
      </c>
      <c r="D80" s="173"/>
      <c r="E80" s="173" t="s">
        <v>27</v>
      </c>
      <c r="F80" s="173"/>
      <c r="G80" s="173"/>
      <c r="H80" s="173"/>
      <c r="I80" s="174" t="s">
        <v>50</v>
      </c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  <c r="U80" s="163"/>
      <c r="V80" s="163"/>
      <c r="W80" s="163"/>
      <c r="X80" s="163"/>
      <c r="Y80" s="163"/>
      <c r="Z80" s="163"/>
      <c r="AA80" s="163"/>
      <c r="AB80" s="163"/>
      <c r="AC80" s="163"/>
      <c r="AD80" s="163"/>
      <c r="AE80" s="163"/>
      <c r="AF80" s="163"/>
      <c r="AG80" s="163"/>
      <c r="AH80" s="163"/>
      <c r="AI80" s="163"/>
      <c r="AJ80" s="163"/>
      <c r="AK80" s="163"/>
      <c r="AL80" s="163"/>
      <c r="AM80" s="163"/>
      <c r="AN80" s="163"/>
      <c r="AO80" s="163"/>
      <c r="AP80" s="163"/>
      <c r="AQ80" s="163"/>
      <c r="AR80" s="163"/>
      <c r="AS80" s="163"/>
      <c r="AT80" s="163"/>
      <c r="AU80" s="163"/>
      <c r="AV80" s="163"/>
      <c r="AW80" s="163"/>
      <c r="AX80" s="163"/>
      <c r="AY80" s="230"/>
      <c r="AZ80" s="173" t="s">
        <v>29</v>
      </c>
      <c r="BA80" s="173"/>
      <c r="BB80" s="173"/>
      <c r="BC80" s="173"/>
      <c r="BD80" s="174"/>
      <c r="BE80" s="162"/>
      <c r="BF80" s="163"/>
      <c r="BG80" s="163"/>
      <c r="BH80" s="164"/>
    </row>
    <row r="81" spans="2:91" ht="18" customHeight="1">
      <c r="B81" s="17"/>
      <c r="C81" s="165">
        <v>15</v>
      </c>
      <c r="D81" s="166"/>
      <c r="E81" s="169">
        <f>E77+TEXT($U$14*($X$14/1440)+($AI$14/1440)+($AW$14/1440),"hh:mm")</f>
        <v>0.70486111111111049</v>
      </c>
      <c r="F81" s="169"/>
      <c r="G81" s="169"/>
      <c r="H81" s="169"/>
      <c r="I81" s="196" t="str">
        <f>IF(OR(' '!L9=0,' '!B9&lt;&gt;SUM(AT49:AV52)),"",IF(OR(G49=4,G50=4,G51=4,G52=4),VLOOKUP(SMALL($G$49:$I$52,4),$G$49:$AG$52,7,0),IF(AND(SUM(AT49:AV52)=' '!B9,' '!E12=1),M52,"4. Platz Gruppe A nicht eindeutig")))</f>
        <v/>
      </c>
      <c r="J81" s="197"/>
      <c r="K81" s="197"/>
      <c r="L81" s="197"/>
      <c r="M81" s="197"/>
      <c r="N81" s="197"/>
      <c r="O81" s="197"/>
      <c r="P81" s="197"/>
      <c r="Q81" s="197"/>
      <c r="R81" s="197"/>
      <c r="S81" s="197"/>
      <c r="T81" s="197"/>
      <c r="U81" s="197"/>
      <c r="V81" s="197"/>
      <c r="W81" s="197"/>
      <c r="X81" s="197"/>
      <c r="Y81" s="197"/>
      <c r="Z81" s="197"/>
      <c r="AA81" s="197"/>
      <c r="AB81" s="197"/>
      <c r="AC81" s="197"/>
      <c r="AD81" s="93" t="s">
        <v>31</v>
      </c>
      <c r="AE81" s="197" t="str">
        <f>IF(OR(' '!L18=0,' '!B18&lt;&gt;SUM(AT62:AV65)),"",IF(OR(G62=4,G63=4,G64=4,G65=4),VLOOKUP(SMALL($G$62:$I$65,4),$G$62:$AG$65,7,0),IF(AND(SUM(AT62:AV65)=' '!B18,' '!E21=1),M65,"4. Platz Gruppe B nicht eindeutig")))</f>
        <v/>
      </c>
      <c r="AF81" s="197"/>
      <c r="AG81" s="197"/>
      <c r="AH81" s="197"/>
      <c r="AI81" s="197"/>
      <c r="AJ81" s="197"/>
      <c r="AK81" s="197"/>
      <c r="AL81" s="197"/>
      <c r="AM81" s="197"/>
      <c r="AN81" s="197"/>
      <c r="AO81" s="197"/>
      <c r="AP81" s="197"/>
      <c r="AQ81" s="197"/>
      <c r="AR81" s="197"/>
      <c r="AS81" s="197"/>
      <c r="AT81" s="197"/>
      <c r="AU81" s="197"/>
      <c r="AV81" s="197"/>
      <c r="AW81" s="197"/>
      <c r="AX81" s="197"/>
      <c r="AY81" s="223"/>
      <c r="AZ81" s="212"/>
      <c r="BA81" s="212"/>
      <c r="BB81" s="213"/>
      <c r="BC81" s="188"/>
      <c r="BD81" s="188"/>
      <c r="BE81" s="148"/>
      <c r="BF81" s="149"/>
      <c r="BG81" s="149"/>
      <c r="BH81" s="150"/>
    </row>
    <row r="82" spans="2:91" ht="15.75" thickBot="1">
      <c r="B82" s="17"/>
      <c r="C82" s="167"/>
      <c r="D82" s="168"/>
      <c r="E82" s="170"/>
      <c r="F82" s="170"/>
      <c r="G82" s="170"/>
      <c r="H82" s="170"/>
      <c r="I82" s="171" t="s">
        <v>51</v>
      </c>
      <c r="J82" s="172"/>
      <c r="K82" s="172"/>
      <c r="L82" s="172"/>
      <c r="M82" s="172"/>
      <c r="N82" s="172"/>
      <c r="O82" s="172"/>
      <c r="P82" s="172"/>
      <c r="Q82" s="172"/>
      <c r="R82" s="172"/>
      <c r="S82" s="172"/>
      <c r="T82" s="172"/>
      <c r="U82" s="172"/>
      <c r="V82" s="172"/>
      <c r="W82" s="172"/>
      <c r="X82" s="172"/>
      <c r="Y82" s="172"/>
      <c r="Z82" s="172"/>
      <c r="AA82" s="172"/>
      <c r="AB82" s="172"/>
      <c r="AC82" s="172"/>
      <c r="AD82" s="95"/>
      <c r="AE82" s="172" t="s">
        <v>52</v>
      </c>
      <c r="AF82" s="172"/>
      <c r="AG82" s="172"/>
      <c r="AH82" s="172"/>
      <c r="AI82" s="172"/>
      <c r="AJ82" s="172"/>
      <c r="AK82" s="172"/>
      <c r="AL82" s="172"/>
      <c r="AM82" s="172"/>
      <c r="AN82" s="172"/>
      <c r="AO82" s="172"/>
      <c r="AP82" s="172"/>
      <c r="AQ82" s="172"/>
      <c r="AR82" s="172"/>
      <c r="AS82" s="172"/>
      <c r="AT82" s="172"/>
      <c r="AU82" s="172"/>
      <c r="AV82" s="172"/>
      <c r="AW82" s="172"/>
      <c r="AX82" s="172"/>
      <c r="AY82" s="214"/>
      <c r="AZ82" s="182"/>
      <c r="BA82" s="182"/>
      <c r="BB82" s="182"/>
      <c r="BC82" s="182"/>
      <c r="BD82" s="183"/>
      <c r="BE82" s="175"/>
      <c r="BF82" s="176"/>
      <c r="BG82" s="176"/>
      <c r="BH82" s="177"/>
    </row>
    <row r="83" spans="2:91" ht="15" thickBot="1"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</row>
    <row r="84" spans="2:91" ht="15.75" thickBot="1">
      <c r="B84" s="17"/>
      <c r="C84" s="295" t="s">
        <v>25</v>
      </c>
      <c r="D84" s="173"/>
      <c r="E84" s="173" t="s">
        <v>27</v>
      </c>
      <c r="F84" s="173"/>
      <c r="G84" s="173"/>
      <c r="H84" s="173"/>
      <c r="I84" s="174" t="s">
        <v>53</v>
      </c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3"/>
      <c r="AB84" s="163"/>
      <c r="AC84" s="163"/>
      <c r="AD84" s="163"/>
      <c r="AE84" s="163"/>
      <c r="AF84" s="163"/>
      <c r="AG84" s="163"/>
      <c r="AH84" s="163"/>
      <c r="AI84" s="163"/>
      <c r="AJ84" s="163"/>
      <c r="AK84" s="163"/>
      <c r="AL84" s="163"/>
      <c r="AM84" s="163"/>
      <c r="AN84" s="163"/>
      <c r="AO84" s="163"/>
      <c r="AP84" s="163"/>
      <c r="AQ84" s="163"/>
      <c r="AR84" s="163"/>
      <c r="AS84" s="163"/>
      <c r="AT84" s="163"/>
      <c r="AU84" s="163"/>
      <c r="AV84" s="163"/>
      <c r="AW84" s="163"/>
      <c r="AX84" s="163"/>
      <c r="AY84" s="230"/>
      <c r="AZ84" s="173" t="s">
        <v>29</v>
      </c>
      <c r="BA84" s="173"/>
      <c r="BB84" s="173"/>
      <c r="BC84" s="173"/>
      <c r="BD84" s="174"/>
      <c r="BE84" s="162"/>
      <c r="BF84" s="163"/>
      <c r="BG84" s="163"/>
      <c r="BH84" s="164"/>
    </row>
    <row r="85" spans="2:91" s="28" customFormat="1" ht="18" customHeight="1">
      <c r="B85" s="17"/>
      <c r="C85" s="165">
        <v>16</v>
      </c>
      <c r="D85" s="166"/>
      <c r="E85" s="169">
        <f>E81+TEXT($U$14*($X$14/1440)+($AI$14/1440)+($AW$14/1440),"hh:mm")</f>
        <v>0.71874999999999933</v>
      </c>
      <c r="F85" s="169"/>
      <c r="G85" s="169"/>
      <c r="H85" s="169"/>
      <c r="I85" s="196" t="str">
        <f>IF(OR(' '!L9=0,' '!B9&lt;&gt;SUM(AT49:AV52)),"",IF(OR(G49=3,G50=3,G51=3,G52=3),VLOOKUP(SMALL($G$49:$I$52,3),$G$49:$AG$52,7,0),IF(AND(SUM(AT49:AV52)=' '!B9,' '!E11=1),M51,"3. Platz Gruppe A nicht eindeutig")))</f>
        <v/>
      </c>
      <c r="J85" s="197"/>
      <c r="K85" s="197"/>
      <c r="L85" s="197"/>
      <c r="M85" s="197"/>
      <c r="N85" s="197"/>
      <c r="O85" s="197"/>
      <c r="P85" s="197"/>
      <c r="Q85" s="197"/>
      <c r="R85" s="197"/>
      <c r="S85" s="197"/>
      <c r="T85" s="197"/>
      <c r="U85" s="197"/>
      <c r="V85" s="197"/>
      <c r="W85" s="197"/>
      <c r="X85" s="197"/>
      <c r="Y85" s="197"/>
      <c r="Z85" s="197"/>
      <c r="AA85" s="197"/>
      <c r="AB85" s="197"/>
      <c r="AC85" s="197"/>
      <c r="AD85" s="93" t="s">
        <v>31</v>
      </c>
      <c r="AE85" s="197" t="str">
        <f>IF(OR(' '!L18=0,' '!B18&lt;&gt;SUM(AT62:AV65)),"",IF(OR(G62=3,G63=3,G64=3,G65=3),VLOOKUP(SMALL($G$62:$I$65,3),$G$62:$AG$65,7,0),IF(AND(SUM(AT62:AV65)=' '!B18,' '!E20=1),M64,"3. Platz Gruppe B nicht eindeutig")))</f>
        <v/>
      </c>
      <c r="AF85" s="197"/>
      <c r="AG85" s="197"/>
      <c r="AH85" s="197"/>
      <c r="AI85" s="197"/>
      <c r="AJ85" s="197"/>
      <c r="AK85" s="197"/>
      <c r="AL85" s="197"/>
      <c r="AM85" s="197"/>
      <c r="AN85" s="197"/>
      <c r="AO85" s="197"/>
      <c r="AP85" s="197"/>
      <c r="AQ85" s="197"/>
      <c r="AR85" s="197"/>
      <c r="AS85" s="197"/>
      <c r="AT85" s="197"/>
      <c r="AU85" s="197"/>
      <c r="AV85" s="197"/>
      <c r="AW85" s="197"/>
      <c r="AX85" s="197"/>
      <c r="AY85" s="223"/>
      <c r="AZ85" s="212"/>
      <c r="BA85" s="212"/>
      <c r="BB85" s="213"/>
      <c r="BC85" s="188"/>
      <c r="BD85" s="188"/>
      <c r="BE85" s="148"/>
      <c r="BF85" s="149"/>
      <c r="BG85" s="149"/>
      <c r="BH85" s="150"/>
    </row>
    <row r="86" spans="2:91" ht="15.75" thickBot="1">
      <c r="B86" s="17"/>
      <c r="C86" s="167"/>
      <c r="D86" s="168"/>
      <c r="E86" s="170"/>
      <c r="F86" s="170"/>
      <c r="G86" s="170"/>
      <c r="H86" s="170"/>
      <c r="I86" s="171" t="s">
        <v>54</v>
      </c>
      <c r="J86" s="172"/>
      <c r="K86" s="172"/>
      <c r="L86" s="172"/>
      <c r="M86" s="172"/>
      <c r="N86" s="172"/>
      <c r="O86" s="172"/>
      <c r="P86" s="172"/>
      <c r="Q86" s="172"/>
      <c r="R86" s="172"/>
      <c r="S86" s="172"/>
      <c r="T86" s="172"/>
      <c r="U86" s="172"/>
      <c r="V86" s="172"/>
      <c r="W86" s="172"/>
      <c r="X86" s="172"/>
      <c r="Y86" s="172"/>
      <c r="Z86" s="172"/>
      <c r="AA86" s="172"/>
      <c r="AB86" s="172"/>
      <c r="AC86" s="172"/>
      <c r="AD86" s="95"/>
      <c r="AE86" s="172" t="s">
        <v>55</v>
      </c>
      <c r="AF86" s="172"/>
      <c r="AG86" s="172"/>
      <c r="AH86" s="172"/>
      <c r="AI86" s="172"/>
      <c r="AJ86" s="172"/>
      <c r="AK86" s="172"/>
      <c r="AL86" s="172"/>
      <c r="AM86" s="172"/>
      <c r="AN86" s="172"/>
      <c r="AO86" s="172"/>
      <c r="AP86" s="172"/>
      <c r="AQ86" s="172"/>
      <c r="AR86" s="172"/>
      <c r="AS86" s="172"/>
      <c r="AT86" s="172"/>
      <c r="AU86" s="172"/>
      <c r="AV86" s="172"/>
      <c r="AW86" s="172"/>
      <c r="AX86" s="172"/>
      <c r="AY86" s="214"/>
      <c r="AZ86" s="182"/>
      <c r="BA86" s="182"/>
      <c r="BB86" s="182"/>
      <c r="BC86" s="182"/>
      <c r="BD86" s="183"/>
      <c r="BE86" s="175"/>
      <c r="BF86" s="176"/>
      <c r="BG86" s="176"/>
      <c r="BH86" s="177"/>
      <c r="BO86" s="1"/>
      <c r="BT86" s="2"/>
      <c r="BU86" s="3"/>
      <c r="BX86" s="4"/>
      <c r="BY86" s="3"/>
      <c r="CD86" s="4"/>
      <c r="CM86" s="2"/>
    </row>
    <row r="87" spans="2:91" ht="15.75" thickBot="1">
      <c r="B87" s="17"/>
      <c r="C87" s="85"/>
      <c r="D87" s="85"/>
      <c r="E87" s="97"/>
      <c r="F87" s="97"/>
      <c r="G87" s="97"/>
      <c r="H87" s="97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0"/>
      <c r="AD87" s="17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0"/>
      <c r="AP87" s="90"/>
      <c r="AQ87" s="90"/>
      <c r="AR87" s="90"/>
      <c r="AS87" s="90"/>
      <c r="AT87" s="90"/>
      <c r="AU87" s="90"/>
      <c r="AV87" s="90"/>
      <c r="AW87" s="90"/>
      <c r="AX87" s="90"/>
      <c r="AY87" s="90"/>
      <c r="AZ87" s="98"/>
      <c r="BA87" s="98"/>
      <c r="BB87" s="98"/>
      <c r="BC87" s="98"/>
      <c r="BD87" s="98"/>
      <c r="BE87" s="90"/>
      <c r="BF87" s="90"/>
      <c r="BG87" s="17"/>
      <c r="BH87" s="17"/>
      <c r="BO87" s="1"/>
      <c r="BT87" s="2"/>
      <c r="BU87" s="3"/>
      <c r="BX87" s="4"/>
      <c r="BY87" s="3"/>
      <c r="CD87" s="4"/>
      <c r="CM87" s="2"/>
    </row>
    <row r="88" spans="2:91" ht="15.75" thickBot="1">
      <c r="B88" s="17"/>
      <c r="C88" s="296" t="s">
        <v>25</v>
      </c>
      <c r="D88" s="160"/>
      <c r="E88" s="160" t="s">
        <v>27</v>
      </c>
      <c r="F88" s="160"/>
      <c r="G88" s="160"/>
      <c r="H88" s="160"/>
      <c r="I88" s="161" t="s">
        <v>56</v>
      </c>
      <c r="J88" s="215"/>
      <c r="K88" s="215"/>
      <c r="L88" s="215"/>
      <c r="M88" s="215"/>
      <c r="N88" s="215"/>
      <c r="O88" s="215"/>
      <c r="P88" s="215"/>
      <c r="Q88" s="215"/>
      <c r="R88" s="215"/>
      <c r="S88" s="215"/>
      <c r="T88" s="215"/>
      <c r="U88" s="215"/>
      <c r="V88" s="215"/>
      <c r="W88" s="215"/>
      <c r="X88" s="215"/>
      <c r="Y88" s="215"/>
      <c r="Z88" s="215"/>
      <c r="AA88" s="215"/>
      <c r="AB88" s="215"/>
      <c r="AC88" s="215"/>
      <c r="AD88" s="215"/>
      <c r="AE88" s="215"/>
      <c r="AF88" s="215"/>
      <c r="AG88" s="215"/>
      <c r="AH88" s="215"/>
      <c r="AI88" s="215"/>
      <c r="AJ88" s="215"/>
      <c r="AK88" s="215"/>
      <c r="AL88" s="215"/>
      <c r="AM88" s="215"/>
      <c r="AN88" s="215"/>
      <c r="AO88" s="215"/>
      <c r="AP88" s="215"/>
      <c r="AQ88" s="215"/>
      <c r="AR88" s="215"/>
      <c r="AS88" s="215"/>
      <c r="AT88" s="215"/>
      <c r="AU88" s="215"/>
      <c r="AV88" s="215"/>
      <c r="AW88" s="215"/>
      <c r="AX88" s="215"/>
      <c r="AY88" s="216"/>
      <c r="AZ88" s="160" t="s">
        <v>29</v>
      </c>
      <c r="BA88" s="160"/>
      <c r="BB88" s="160"/>
      <c r="BC88" s="160"/>
      <c r="BD88" s="161"/>
      <c r="BE88" s="220"/>
      <c r="BF88" s="215"/>
      <c r="BG88" s="215"/>
      <c r="BH88" s="221"/>
      <c r="BO88" s="1"/>
      <c r="BT88" s="2"/>
      <c r="BU88" s="3"/>
      <c r="BX88" s="4"/>
      <c r="BY88" s="3"/>
      <c r="CD88" s="4"/>
      <c r="CM88" s="2"/>
    </row>
    <row r="89" spans="2:91" ht="18" customHeight="1">
      <c r="B89" s="17"/>
      <c r="C89" s="165">
        <v>17</v>
      </c>
      <c r="D89" s="166"/>
      <c r="E89" s="169">
        <f>E85+TEXT($U$14*($X$14/1440)+($AI$14/1440)+($AW$14/1440),"hh:mm")</f>
        <v>0.73263888888888817</v>
      </c>
      <c r="F89" s="169"/>
      <c r="G89" s="169"/>
      <c r="H89" s="169"/>
      <c r="I89" s="196" t="str">
        <f>IF(ISBLANK(AZ73)," ",IF(AZ73&lt;BC73,I73,IF(AZ73&lt;BC73,AE73,AE73)))</f>
        <v xml:space="preserve"> </v>
      </c>
      <c r="J89" s="197"/>
      <c r="K89" s="197"/>
      <c r="L89" s="197"/>
      <c r="M89" s="197"/>
      <c r="N89" s="197"/>
      <c r="O89" s="197"/>
      <c r="P89" s="197"/>
      <c r="Q89" s="197"/>
      <c r="R89" s="197"/>
      <c r="S89" s="197"/>
      <c r="T89" s="197"/>
      <c r="U89" s="197"/>
      <c r="V89" s="197"/>
      <c r="W89" s="197"/>
      <c r="X89" s="197"/>
      <c r="Y89" s="197"/>
      <c r="Z89" s="197"/>
      <c r="AA89" s="197"/>
      <c r="AB89" s="197"/>
      <c r="AC89" s="197"/>
      <c r="AD89" s="93" t="s">
        <v>31</v>
      </c>
      <c r="AE89" s="197" t="str">
        <f>IF(ISBLANK(AZ77)," ",IF(AZ77&lt;BC77,I77,IF(AZ77&lt;BC77,AE77,AE77)))</f>
        <v xml:space="preserve"> </v>
      </c>
      <c r="AF89" s="197"/>
      <c r="AG89" s="197"/>
      <c r="AH89" s="197"/>
      <c r="AI89" s="197"/>
      <c r="AJ89" s="197"/>
      <c r="AK89" s="197"/>
      <c r="AL89" s="197"/>
      <c r="AM89" s="197"/>
      <c r="AN89" s="197"/>
      <c r="AO89" s="197"/>
      <c r="AP89" s="197"/>
      <c r="AQ89" s="197"/>
      <c r="AR89" s="197"/>
      <c r="AS89" s="197"/>
      <c r="AT89" s="197"/>
      <c r="AU89" s="197"/>
      <c r="AV89" s="197"/>
      <c r="AW89" s="197"/>
      <c r="AX89" s="197"/>
      <c r="AY89" s="223"/>
      <c r="AZ89" s="212"/>
      <c r="BA89" s="212"/>
      <c r="BB89" s="213"/>
      <c r="BC89" s="188"/>
      <c r="BD89" s="188"/>
      <c r="BE89" s="148"/>
      <c r="BF89" s="149"/>
      <c r="BG89" s="149"/>
      <c r="BH89" s="150"/>
      <c r="BO89" s="1"/>
      <c r="BT89" s="2"/>
      <c r="BU89" s="3"/>
      <c r="BX89" s="4"/>
      <c r="BY89" s="3"/>
      <c r="CD89" s="4"/>
      <c r="CM89" s="2"/>
    </row>
    <row r="90" spans="2:91" ht="15.75" thickBot="1">
      <c r="B90" s="17"/>
      <c r="C90" s="167"/>
      <c r="D90" s="168"/>
      <c r="E90" s="170"/>
      <c r="F90" s="170"/>
      <c r="G90" s="170"/>
      <c r="H90" s="170"/>
      <c r="I90" s="171" t="s">
        <v>57</v>
      </c>
      <c r="J90" s="172"/>
      <c r="K90" s="172"/>
      <c r="L90" s="172"/>
      <c r="M90" s="172"/>
      <c r="N90" s="172"/>
      <c r="O90" s="172"/>
      <c r="P90" s="172"/>
      <c r="Q90" s="172"/>
      <c r="R90" s="172"/>
      <c r="S90" s="172"/>
      <c r="T90" s="172"/>
      <c r="U90" s="172"/>
      <c r="V90" s="172"/>
      <c r="W90" s="172"/>
      <c r="X90" s="172"/>
      <c r="Y90" s="172"/>
      <c r="Z90" s="172"/>
      <c r="AA90" s="172"/>
      <c r="AB90" s="172"/>
      <c r="AC90" s="172"/>
      <c r="AD90" s="95"/>
      <c r="AE90" s="172" t="s">
        <v>58</v>
      </c>
      <c r="AF90" s="172"/>
      <c r="AG90" s="172"/>
      <c r="AH90" s="172"/>
      <c r="AI90" s="172"/>
      <c r="AJ90" s="172"/>
      <c r="AK90" s="172"/>
      <c r="AL90" s="172"/>
      <c r="AM90" s="172"/>
      <c r="AN90" s="172"/>
      <c r="AO90" s="172"/>
      <c r="AP90" s="172"/>
      <c r="AQ90" s="172"/>
      <c r="AR90" s="172"/>
      <c r="AS90" s="172"/>
      <c r="AT90" s="172"/>
      <c r="AU90" s="172"/>
      <c r="AV90" s="172"/>
      <c r="AW90" s="172"/>
      <c r="AX90" s="172"/>
      <c r="AY90" s="214"/>
      <c r="AZ90" s="182"/>
      <c r="BA90" s="182"/>
      <c r="BB90" s="182"/>
      <c r="BC90" s="182"/>
      <c r="BD90" s="183"/>
      <c r="BE90" s="175"/>
      <c r="BF90" s="176"/>
      <c r="BG90" s="176"/>
      <c r="BH90" s="177"/>
      <c r="BO90" s="1"/>
      <c r="BT90" s="2"/>
      <c r="BU90" s="3"/>
      <c r="BX90" s="4"/>
      <c r="BY90" s="3"/>
      <c r="CD90" s="4"/>
      <c r="CM90" s="2"/>
    </row>
    <row r="91" spans="2:91" ht="15" thickBot="1"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O91" s="1"/>
      <c r="BT91" s="2"/>
      <c r="BU91" s="3"/>
      <c r="BX91" s="4"/>
      <c r="BY91" s="3"/>
      <c r="CD91" s="4"/>
      <c r="CM91" s="2"/>
    </row>
    <row r="92" spans="2:91" ht="15.75" thickBot="1">
      <c r="B92" s="17"/>
      <c r="C92" s="296" t="s">
        <v>25</v>
      </c>
      <c r="D92" s="160"/>
      <c r="E92" s="160" t="s">
        <v>27</v>
      </c>
      <c r="F92" s="160"/>
      <c r="G92" s="160"/>
      <c r="H92" s="160"/>
      <c r="I92" s="161" t="s">
        <v>59</v>
      </c>
      <c r="J92" s="215"/>
      <c r="K92" s="215"/>
      <c r="L92" s="215"/>
      <c r="M92" s="215"/>
      <c r="N92" s="215"/>
      <c r="O92" s="215"/>
      <c r="P92" s="215"/>
      <c r="Q92" s="215"/>
      <c r="R92" s="215"/>
      <c r="S92" s="215"/>
      <c r="T92" s="215"/>
      <c r="U92" s="215"/>
      <c r="V92" s="215"/>
      <c r="W92" s="215"/>
      <c r="X92" s="215"/>
      <c r="Y92" s="215"/>
      <c r="Z92" s="215"/>
      <c r="AA92" s="215"/>
      <c r="AB92" s="215"/>
      <c r="AC92" s="215"/>
      <c r="AD92" s="215"/>
      <c r="AE92" s="215"/>
      <c r="AF92" s="215"/>
      <c r="AG92" s="215"/>
      <c r="AH92" s="215"/>
      <c r="AI92" s="215"/>
      <c r="AJ92" s="215"/>
      <c r="AK92" s="215"/>
      <c r="AL92" s="215"/>
      <c r="AM92" s="215"/>
      <c r="AN92" s="215"/>
      <c r="AO92" s="215"/>
      <c r="AP92" s="215"/>
      <c r="AQ92" s="215"/>
      <c r="AR92" s="215"/>
      <c r="AS92" s="215"/>
      <c r="AT92" s="215"/>
      <c r="AU92" s="215"/>
      <c r="AV92" s="215"/>
      <c r="AW92" s="215"/>
      <c r="AX92" s="215"/>
      <c r="AY92" s="216"/>
      <c r="AZ92" s="160" t="s">
        <v>29</v>
      </c>
      <c r="BA92" s="160"/>
      <c r="BB92" s="160"/>
      <c r="BC92" s="160"/>
      <c r="BD92" s="161"/>
      <c r="BE92" s="220"/>
      <c r="BF92" s="215"/>
      <c r="BG92" s="215"/>
      <c r="BH92" s="221"/>
      <c r="BO92" s="1"/>
      <c r="BT92" s="2"/>
      <c r="BU92" s="3"/>
      <c r="BX92" s="4"/>
      <c r="BY92" s="3"/>
      <c r="CD92" s="4"/>
      <c r="CM92" s="2"/>
    </row>
    <row r="93" spans="2:91" ht="18" customHeight="1">
      <c r="B93" s="17"/>
      <c r="C93" s="165">
        <v>18</v>
      </c>
      <c r="D93" s="166"/>
      <c r="E93" s="169">
        <f>E89+TEXT($U$14*($X$14/1440)+($AI$14/1440)+($AW$14/1440),"hh:mm")</f>
        <v>0.74652777777777701</v>
      </c>
      <c r="F93" s="169"/>
      <c r="G93" s="169"/>
      <c r="H93" s="169"/>
      <c r="I93" s="196" t="str">
        <f>IF(ISBLANK(AZ73)," ",IF(AZ73&gt;BC73,I73,IF(AZ73&lt;BC73,AE73," ")))</f>
        <v xml:space="preserve"> </v>
      </c>
      <c r="J93" s="197"/>
      <c r="K93" s="197"/>
      <c r="L93" s="197"/>
      <c r="M93" s="197"/>
      <c r="N93" s="197"/>
      <c r="O93" s="197"/>
      <c r="P93" s="197"/>
      <c r="Q93" s="197"/>
      <c r="R93" s="197"/>
      <c r="S93" s="197"/>
      <c r="T93" s="197"/>
      <c r="U93" s="197"/>
      <c r="V93" s="197"/>
      <c r="W93" s="197"/>
      <c r="X93" s="197"/>
      <c r="Y93" s="197"/>
      <c r="Z93" s="197"/>
      <c r="AA93" s="197"/>
      <c r="AB93" s="197"/>
      <c r="AC93" s="197"/>
      <c r="AD93" s="93" t="s">
        <v>31</v>
      </c>
      <c r="AE93" s="197" t="str">
        <f>IF(ISBLANK(AZ77)," ",IF(AZ77&gt;BC77,I77,IF(AZ77&lt;BC77,AE77," ")))</f>
        <v xml:space="preserve"> </v>
      </c>
      <c r="AF93" s="197"/>
      <c r="AG93" s="197"/>
      <c r="AH93" s="197"/>
      <c r="AI93" s="197"/>
      <c r="AJ93" s="197"/>
      <c r="AK93" s="197"/>
      <c r="AL93" s="197"/>
      <c r="AM93" s="197"/>
      <c r="AN93" s="197"/>
      <c r="AO93" s="197"/>
      <c r="AP93" s="197"/>
      <c r="AQ93" s="197"/>
      <c r="AR93" s="197"/>
      <c r="AS93" s="197"/>
      <c r="AT93" s="197"/>
      <c r="AU93" s="197"/>
      <c r="AV93" s="197"/>
      <c r="AW93" s="197"/>
      <c r="AX93" s="197"/>
      <c r="AY93" s="223"/>
      <c r="AZ93" s="212"/>
      <c r="BA93" s="212"/>
      <c r="BB93" s="213"/>
      <c r="BC93" s="188"/>
      <c r="BD93" s="188"/>
      <c r="BE93" s="148"/>
      <c r="BF93" s="149"/>
      <c r="BG93" s="149"/>
      <c r="BH93" s="150"/>
      <c r="BO93" s="1"/>
      <c r="BT93" s="2"/>
      <c r="BU93" s="3"/>
      <c r="BX93" s="4"/>
      <c r="BY93" s="3"/>
      <c r="CD93" s="4"/>
      <c r="CM93" s="2"/>
    </row>
    <row r="94" spans="2:91" ht="15.75" thickBot="1">
      <c r="B94" s="17"/>
      <c r="C94" s="167"/>
      <c r="D94" s="168"/>
      <c r="E94" s="170"/>
      <c r="F94" s="170"/>
      <c r="G94" s="170"/>
      <c r="H94" s="170"/>
      <c r="I94" s="171" t="s">
        <v>60</v>
      </c>
      <c r="J94" s="172"/>
      <c r="K94" s="172"/>
      <c r="L94" s="172"/>
      <c r="M94" s="172"/>
      <c r="N94" s="172"/>
      <c r="O94" s="172"/>
      <c r="P94" s="172"/>
      <c r="Q94" s="172"/>
      <c r="R94" s="172"/>
      <c r="S94" s="172"/>
      <c r="T94" s="172"/>
      <c r="U94" s="172"/>
      <c r="V94" s="172"/>
      <c r="W94" s="172"/>
      <c r="X94" s="172"/>
      <c r="Y94" s="172"/>
      <c r="Z94" s="172"/>
      <c r="AA94" s="172"/>
      <c r="AB94" s="172"/>
      <c r="AC94" s="172"/>
      <c r="AD94" s="95"/>
      <c r="AE94" s="172" t="s">
        <v>61</v>
      </c>
      <c r="AF94" s="172"/>
      <c r="AG94" s="172"/>
      <c r="AH94" s="172"/>
      <c r="AI94" s="172"/>
      <c r="AJ94" s="172"/>
      <c r="AK94" s="172"/>
      <c r="AL94" s="172"/>
      <c r="AM94" s="172"/>
      <c r="AN94" s="172"/>
      <c r="AO94" s="172"/>
      <c r="AP94" s="172"/>
      <c r="AQ94" s="172"/>
      <c r="AR94" s="172"/>
      <c r="AS94" s="172"/>
      <c r="AT94" s="172"/>
      <c r="AU94" s="172"/>
      <c r="AV94" s="172"/>
      <c r="AW94" s="172"/>
      <c r="AX94" s="172"/>
      <c r="AY94" s="214"/>
      <c r="AZ94" s="182"/>
      <c r="BA94" s="182"/>
      <c r="BB94" s="182"/>
      <c r="BC94" s="182"/>
      <c r="BD94" s="183"/>
      <c r="BE94" s="175"/>
      <c r="BF94" s="176"/>
      <c r="BG94" s="176"/>
      <c r="BH94" s="177"/>
      <c r="BO94" s="1"/>
      <c r="BT94" s="2"/>
      <c r="BU94" s="3"/>
      <c r="BX94" s="4"/>
      <c r="BY94" s="3"/>
      <c r="CD94" s="4"/>
      <c r="CM94" s="2"/>
    </row>
    <row r="95" spans="2:91" ht="14.25"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O95" s="1"/>
      <c r="BT95" s="2"/>
      <c r="BU95" s="3"/>
      <c r="BX95" s="4"/>
      <c r="BY95" s="3"/>
      <c r="CD95" s="4"/>
      <c r="CM95" s="2"/>
    </row>
    <row r="96" spans="2:91" ht="15">
      <c r="B96" s="17"/>
      <c r="C96" s="17"/>
      <c r="D96" s="17"/>
      <c r="E96" s="17"/>
      <c r="F96" s="17"/>
      <c r="G96" s="17"/>
      <c r="H96" s="17"/>
      <c r="I96" s="17"/>
      <c r="J96" s="24" t="s">
        <v>62</v>
      </c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O96" s="1"/>
      <c r="BT96" s="2"/>
      <c r="BU96" s="3"/>
      <c r="BX96" s="4"/>
      <c r="BY96" s="3"/>
      <c r="CD96" s="4"/>
      <c r="CM96" s="2"/>
    </row>
    <row r="97" spans="2:91" ht="15" thickBot="1"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O97" s="1"/>
      <c r="BT97" s="2"/>
      <c r="BU97" s="3"/>
      <c r="BX97" s="4"/>
      <c r="BY97" s="3"/>
      <c r="CD97" s="4"/>
      <c r="CM97" s="2"/>
    </row>
    <row r="98" spans="2:91" ht="20.100000000000001" customHeight="1">
      <c r="B98" s="17"/>
      <c r="C98" s="17"/>
      <c r="D98" s="17"/>
      <c r="E98" s="17"/>
      <c r="F98" s="17"/>
      <c r="G98" s="17"/>
      <c r="H98" s="17"/>
      <c r="I98" s="17"/>
      <c r="J98" s="135" t="s">
        <v>63</v>
      </c>
      <c r="K98" s="136"/>
      <c r="L98" s="157" t="str">
        <f>IF(ISBLANK($BC$93)," ",IF($AZ$93&gt;$BC$93,$I$93,IF($BC$93&gt;$AZ$93,$AE$93)))</f>
        <v xml:space="preserve"> </v>
      </c>
      <c r="M98" s="158"/>
      <c r="N98" s="158"/>
      <c r="O98" s="158"/>
      <c r="P98" s="158"/>
      <c r="Q98" s="158"/>
      <c r="R98" s="158"/>
      <c r="S98" s="158"/>
      <c r="T98" s="158"/>
      <c r="U98" s="158"/>
      <c r="V98" s="158"/>
      <c r="W98" s="158"/>
      <c r="X98" s="158"/>
      <c r="Y98" s="158"/>
      <c r="Z98" s="158"/>
      <c r="AA98" s="158"/>
      <c r="AB98" s="158"/>
      <c r="AC98" s="158"/>
      <c r="AD98" s="158"/>
      <c r="AE98" s="158"/>
      <c r="AF98" s="159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O98" s="1"/>
      <c r="BT98" s="2"/>
      <c r="BU98" s="3"/>
      <c r="BX98" s="4"/>
      <c r="BY98" s="3"/>
      <c r="CD98" s="4"/>
      <c r="CM98" s="2"/>
    </row>
    <row r="99" spans="2:91" s="28" customFormat="1" ht="20.100000000000001" customHeight="1">
      <c r="B99" s="17"/>
      <c r="C99" s="17"/>
      <c r="D99" s="17"/>
      <c r="E99" s="17"/>
      <c r="F99" s="17"/>
      <c r="G99" s="17"/>
      <c r="H99" s="17"/>
      <c r="I99" s="17"/>
      <c r="J99" s="133" t="s">
        <v>64</v>
      </c>
      <c r="K99" s="134"/>
      <c r="L99" s="154" t="str">
        <f>IF(ISBLANK($BC$93)," ",IF($AZ$93&lt;$BC$93,$I$93,IF($BC$93&lt;$AZ$93,$AE$93)))</f>
        <v xml:space="preserve"> </v>
      </c>
      <c r="M99" s="155"/>
      <c r="N99" s="155"/>
      <c r="O99" s="155"/>
      <c r="P99" s="155"/>
      <c r="Q99" s="155"/>
      <c r="R99" s="155"/>
      <c r="S99" s="155"/>
      <c r="T99" s="155"/>
      <c r="U99" s="155"/>
      <c r="V99" s="155"/>
      <c r="W99" s="155"/>
      <c r="X99" s="155"/>
      <c r="Y99" s="155"/>
      <c r="Z99" s="155"/>
      <c r="AA99" s="155"/>
      <c r="AB99" s="155"/>
      <c r="AC99" s="155"/>
      <c r="AD99" s="155"/>
      <c r="AE99" s="155"/>
      <c r="AF99" s="156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</row>
    <row r="100" spans="2:91" s="28" customFormat="1" ht="20.100000000000001" customHeight="1">
      <c r="B100" s="17"/>
      <c r="C100" s="17"/>
      <c r="D100" s="17"/>
      <c r="E100" s="17"/>
      <c r="F100" s="17"/>
      <c r="G100" s="17"/>
      <c r="H100" s="17"/>
      <c r="I100" s="17"/>
      <c r="J100" s="133" t="s">
        <v>65</v>
      </c>
      <c r="K100" s="134"/>
      <c r="L100" s="154" t="str">
        <f>IF(ISBLANK($BC$89)," ",IF($AZ$89&gt;$BC$89,$I$89,IF($BC$89&gt;$AZ$89,$AE$89)))</f>
        <v xml:space="preserve"> </v>
      </c>
      <c r="M100" s="155"/>
      <c r="N100" s="155"/>
      <c r="O100" s="155"/>
      <c r="P100" s="155"/>
      <c r="Q100" s="155"/>
      <c r="R100" s="155"/>
      <c r="S100" s="155"/>
      <c r="T100" s="155"/>
      <c r="U100" s="155"/>
      <c r="V100" s="155"/>
      <c r="W100" s="155"/>
      <c r="X100" s="155"/>
      <c r="Y100" s="155"/>
      <c r="Z100" s="155"/>
      <c r="AA100" s="155"/>
      <c r="AB100" s="155"/>
      <c r="AC100" s="155"/>
      <c r="AD100" s="155"/>
      <c r="AE100" s="155"/>
      <c r="AF100" s="156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</row>
    <row r="101" spans="2:91" s="28" customFormat="1" ht="20.100000000000001" customHeight="1">
      <c r="B101" s="17"/>
      <c r="C101" s="17"/>
      <c r="D101" s="17"/>
      <c r="E101" s="17"/>
      <c r="F101" s="17"/>
      <c r="G101" s="17"/>
      <c r="H101" s="17"/>
      <c r="I101" s="17"/>
      <c r="J101" s="133" t="s">
        <v>66</v>
      </c>
      <c r="K101" s="134"/>
      <c r="L101" s="154" t="str">
        <f>IF(ISBLANK($BC$89)," ",IF($AZ$89&lt;$BC$89,$I$89,IF($BC$89&lt;$AZ$89,$AE$89)))</f>
        <v xml:space="preserve"> </v>
      </c>
      <c r="M101" s="155"/>
      <c r="N101" s="155"/>
      <c r="O101" s="155"/>
      <c r="P101" s="155"/>
      <c r="Q101" s="155"/>
      <c r="R101" s="155"/>
      <c r="S101" s="155"/>
      <c r="T101" s="155"/>
      <c r="U101" s="155"/>
      <c r="V101" s="155"/>
      <c r="W101" s="155"/>
      <c r="X101" s="155"/>
      <c r="Y101" s="155"/>
      <c r="Z101" s="155"/>
      <c r="AA101" s="155"/>
      <c r="AB101" s="155"/>
      <c r="AC101" s="155"/>
      <c r="AD101" s="155"/>
      <c r="AE101" s="155"/>
      <c r="AF101" s="156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</row>
    <row r="102" spans="2:91" s="28" customFormat="1" ht="20.100000000000001" customHeight="1">
      <c r="B102" s="17"/>
      <c r="C102" s="17"/>
      <c r="D102" s="17"/>
      <c r="E102" s="17"/>
      <c r="F102" s="17"/>
      <c r="G102" s="17"/>
      <c r="H102" s="17"/>
      <c r="I102" s="17"/>
      <c r="J102" s="133" t="s">
        <v>67</v>
      </c>
      <c r="K102" s="134"/>
      <c r="L102" s="154" t="str">
        <f>IF(ISBLANK($BC$85)," ",IF($AZ$85&gt;$BC$85,$I$85,IF($BC$85&gt;$AZ$85,$AE$85)))</f>
        <v xml:space="preserve"> </v>
      </c>
      <c r="M102" s="155"/>
      <c r="N102" s="155"/>
      <c r="O102" s="155"/>
      <c r="P102" s="155"/>
      <c r="Q102" s="155"/>
      <c r="R102" s="155"/>
      <c r="S102" s="155"/>
      <c r="T102" s="155"/>
      <c r="U102" s="155"/>
      <c r="V102" s="155"/>
      <c r="W102" s="155"/>
      <c r="X102" s="155"/>
      <c r="Y102" s="155"/>
      <c r="Z102" s="155"/>
      <c r="AA102" s="155"/>
      <c r="AB102" s="155"/>
      <c r="AC102" s="155"/>
      <c r="AD102" s="155"/>
      <c r="AE102" s="155"/>
      <c r="AF102" s="156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</row>
    <row r="103" spans="2:91" s="28" customFormat="1" ht="20.100000000000001" customHeight="1">
      <c r="B103" s="17"/>
      <c r="C103" s="17"/>
      <c r="D103" s="17"/>
      <c r="E103" s="17"/>
      <c r="F103" s="17"/>
      <c r="G103" s="17"/>
      <c r="H103" s="17"/>
      <c r="I103" s="17"/>
      <c r="J103" s="133" t="s">
        <v>68</v>
      </c>
      <c r="K103" s="134"/>
      <c r="L103" s="154" t="str">
        <f>IF(ISBLANK($BC$85)," ",IF($AZ$85&lt;$BC$85,$I$85,IF($BC$85&lt;$AZ$85,$AE$85)))</f>
        <v xml:space="preserve"> </v>
      </c>
      <c r="M103" s="155"/>
      <c r="N103" s="155"/>
      <c r="O103" s="155"/>
      <c r="P103" s="155"/>
      <c r="Q103" s="155"/>
      <c r="R103" s="155"/>
      <c r="S103" s="155"/>
      <c r="T103" s="155"/>
      <c r="U103" s="155"/>
      <c r="V103" s="155"/>
      <c r="W103" s="155"/>
      <c r="X103" s="155"/>
      <c r="Y103" s="155"/>
      <c r="Z103" s="155"/>
      <c r="AA103" s="155"/>
      <c r="AB103" s="155"/>
      <c r="AC103" s="155"/>
      <c r="AD103" s="155"/>
      <c r="AE103" s="155"/>
      <c r="AF103" s="156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</row>
    <row r="104" spans="2:91" s="28" customFormat="1" ht="20.100000000000001" customHeight="1">
      <c r="B104" s="17"/>
      <c r="C104" s="17"/>
      <c r="D104" s="17"/>
      <c r="E104" s="17"/>
      <c r="F104" s="17"/>
      <c r="G104" s="17"/>
      <c r="H104" s="17"/>
      <c r="I104" s="17"/>
      <c r="J104" s="133" t="s">
        <v>69</v>
      </c>
      <c r="K104" s="134"/>
      <c r="L104" s="154" t="str">
        <f>IF(ISBLANK($BC$81)," ",IF($AZ$81&gt;$BC$81,$I$81,IF($BC$81&gt;$AZ$81,$AE$81)))</f>
        <v xml:space="preserve"> </v>
      </c>
      <c r="M104" s="155"/>
      <c r="N104" s="155"/>
      <c r="O104" s="155"/>
      <c r="P104" s="155"/>
      <c r="Q104" s="155"/>
      <c r="R104" s="155"/>
      <c r="S104" s="155"/>
      <c r="T104" s="155"/>
      <c r="U104" s="155"/>
      <c r="V104" s="155"/>
      <c r="W104" s="155"/>
      <c r="X104" s="155"/>
      <c r="Y104" s="155"/>
      <c r="Z104" s="155"/>
      <c r="AA104" s="155"/>
      <c r="AB104" s="155"/>
      <c r="AC104" s="155"/>
      <c r="AD104" s="155"/>
      <c r="AE104" s="155"/>
      <c r="AF104" s="156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</row>
    <row r="105" spans="2:91" s="28" customFormat="1" ht="20.100000000000001" customHeight="1" thickBot="1">
      <c r="B105" s="17"/>
      <c r="C105" s="17"/>
      <c r="D105" s="17"/>
      <c r="E105" s="17"/>
      <c r="F105" s="17"/>
      <c r="G105" s="17"/>
      <c r="H105" s="17"/>
      <c r="I105" s="17"/>
      <c r="J105" s="146" t="s">
        <v>70</v>
      </c>
      <c r="K105" s="147"/>
      <c r="L105" s="151" t="str">
        <f>IF(ISBLANK($BC$81)," ",IF($AZ$81&lt;$BC$81,$I$81,IF($BC$81&lt;$AZ$81,$AE$81)))</f>
        <v xml:space="preserve"> </v>
      </c>
      <c r="M105" s="152"/>
      <c r="N105" s="152"/>
      <c r="O105" s="152"/>
      <c r="P105" s="152"/>
      <c r="Q105" s="152"/>
      <c r="R105" s="152"/>
      <c r="S105" s="152"/>
      <c r="T105" s="152"/>
      <c r="U105" s="152"/>
      <c r="V105" s="152"/>
      <c r="W105" s="152"/>
      <c r="X105" s="152"/>
      <c r="Y105" s="152"/>
      <c r="Z105" s="152"/>
      <c r="AA105" s="152"/>
      <c r="AB105" s="152"/>
      <c r="AC105" s="152"/>
      <c r="AD105" s="152"/>
      <c r="AE105" s="152"/>
      <c r="AF105" s="153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</row>
    <row r="106" spans="2:91" s="28" customFormat="1" ht="18">
      <c r="B106" s="1"/>
      <c r="C106" s="1"/>
      <c r="D106" s="1"/>
      <c r="E106" s="1"/>
      <c r="F106" s="1"/>
      <c r="G106" s="1"/>
      <c r="H106" s="1"/>
      <c r="I106" s="1"/>
      <c r="J106" s="26"/>
      <c r="K106" s="26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</row>
    <row r="107" spans="2:91" s="28" customFormat="1" ht="18">
      <c r="J107" s="99"/>
      <c r="K107" s="99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0"/>
      <c r="AA107" s="100"/>
    </row>
    <row r="108" spans="2:91" s="28" customFormat="1">
      <c r="B108" s="352" t="s">
        <v>71</v>
      </c>
      <c r="C108" s="352"/>
      <c r="D108" s="352"/>
      <c r="E108" s="352"/>
      <c r="F108" s="352"/>
      <c r="G108" s="352"/>
      <c r="H108" s="352"/>
      <c r="I108" s="352"/>
      <c r="J108" s="352"/>
      <c r="K108" s="352"/>
      <c r="L108" s="352"/>
      <c r="M108" s="352"/>
      <c r="N108" s="352"/>
      <c r="O108" s="352"/>
      <c r="P108" s="352"/>
      <c r="Q108" s="352"/>
      <c r="R108" s="352"/>
      <c r="S108" s="352"/>
      <c r="T108" s="352"/>
      <c r="U108" s="352"/>
      <c r="V108" s="352"/>
      <c r="W108" s="352"/>
      <c r="X108" s="352"/>
      <c r="Y108" s="352"/>
      <c r="Z108" s="352"/>
      <c r="AA108" s="352"/>
      <c r="AB108" s="352"/>
      <c r="AC108" s="352"/>
      <c r="AD108" s="352"/>
      <c r="AE108" s="352"/>
      <c r="AF108" s="352"/>
      <c r="AG108" s="352"/>
      <c r="AH108" s="352"/>
      <c r="AI108" s="352"/>
      <c r="AJ108" s="352"/>
      <c r="AK108" s="352"/>
      <c r="AL108" s="352"/>
      <c r="AM108" s="352"/>
      <c r="AN108" s="352"/>
      <c r="AO108" s="352"/>
      <c r="AP108" s="352"/>
      <c r="AQ108" s="352"/>
      <c r="AR108" s="352"/>
      <c r="AS108" s="352"/>
      <c r="AT108" s="352"/>
      <c r="AU108" s="352"/>
      <c r="AV108" s="352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</row>
    <row r="109" spans="2:91" s="28" customFormat="1">
      <c r="B109" s="350" t="s">
        <v>72</v>
      </c>
      <c r="C109" s="350"/>
      <c r="D109" s="350"/>
      <c r="E109" s="350"/>
      <c r="F109" s="350"/>
      <c r="G109" s="350"/>
      <c r="H109" s="350"/>
      <c r="I109" s="350"/>
      <c r="J109" s="350"/>
      <c r="K109" s="350"/>
      <c r="L109" s="350"/>
      <c r="M109" s="350"/>
      <c r="N109" s="350"/>
      <c r="O109" s="350"/>
      <c r="P109" s="350"/>
      <c r="Q109" s="350"/>
      <c r="R109" s="350"/>
      <c r="S109" s="350"/>
      <c r="T109" s="350"/>
      <c r="U109" s="350"/>
      <c r="V109" s="350"/>
      <c r="W109" s="350"/>
      <c r="X109" s="350"/>
      <c r="Y109" s="350"/>
      <c r="Z109" s="350"/>
      <c r="AA109" s="350"/>
      <c r="AB109" s="350"/>
      <c r="AC109" s="350"/>
      <c r="AD109" s="350"/>
      <c r="AE109" s="350"/>
      <c r="AF109" s="350"/>
      <c r="AG109" s="350"/>
      <c r="AH109" s="350"/>
      <c r="AI109" s="350"/>
      <c r="AJ109" s="350"/>
      <c r="AK109" s="350"/>
      <c r="AL109" s="350"/>
      <c r="AM109" s="350"/>
      <c r="AN109" s="350"/>
      <c r="AO109" s="350"/>
      <c r="AP109" s="350"/>
      <c r="AQ109" s="350"/>
      <c r="AR109" s="350"/>
      <c r="AS109" s="350"/>
      <c r="AT109" s="350"/>
      <c r="AU109" s="350"/>
      <c r="AV109" s="350"/>
    </row>
    <row r="110" spans="2:91" s="28" customFormat="1">
      <c r="B110" s="350" t="s">
        <v>73</v>
      </c>
      <c r="C110" s="350"/>
      <c r="D110" s="350"/>
      <c r="E110" s="350"/>
      <c r="F110" s="350"/>
      <c r="G110" s="350"/>
      <c r="H110" s="350"/>
      <c r="I110" s="350"/>
      <c r="J110" s="350"/>
      <c r="K110" s="350"/>
      <c r="L110" s="350"/>
      <c r="M110" s="350"/>
      <c r="N110" s="350"/>
      <c r="O110" s="350"/>
      <c r="P110" s="350"/>
      <c r="Q110" s="350"/>
      <c r="R110" s="350"/>
      <c r="S110" s="350"/>
      <c r="T110" s="350"/>
      <c r="U110" s="350"/>
      <c r="V110" s="350"/>
      <c r="W110" s="350"/>
      <c r="X110" s="350"/>
      <c r="Y110" s="350"/>
      <c r="Z110" s="350"/>
      <c r="AA110" s="350"/>
      <c r="AB110" s="350"/>
      <c r="AC110" s="350"/>
      <c r="AD110" s="350"/>
      <c r="AE110" s="350"/>
      <c r="AF110" s="350"/>
      <c r="AG110" s="350"/>
      <c r="AH110" s="350"/>
      <c r="AI110" s="350"/>
      <c r="AJ110" s="350"/>
      <c r="AK110" s="350"/>
      <c r="AL110" s="350"/>
      <c r="AM110" s="350"/>
      <c r="AN110" s="350"/>
      <c r="AO110" s="350"/>
      <c r="AP110" s="350"/>
      <c r="AQ110" s="350"/>
      <c r="AR110" s="350"/>
      <c r="AS110" s="350"/>
      <c r="AT110" s="350"/>
      <c r="AU110" s="350"/>
      <c r="AV110" s="350"/>
    </row>
    <row r="111" spans="2:91" s="28" customFormat="1">
      <c r="B111" s="350" t="s">
        <v>74</v>
      </c>
      <c r="C111" s="350"/>
      <c r="D111" s="350"/>
      <c r="E111" s="350"/>
      <c r="F111" s="350"/>
      <c r="G111" s="350"/>
      <c r="H111" s="350"/>
      <c r="I111" s="350"/>
      <c r="J111" s="350"/>
      <c r="K111" s="350"/>
      <c r="L111" s="350"/>
      <c r="M111" s="350"/>
      <c r="N111" s="350"/>
      <c r="O111" s="350"/>
      <c r="P111" s="350"/>
      <c r="Q111" s="350"/>
      <c r="R111" s="350"/>
      <c r="S111" s="350"/>
      <c r="T111" s="350"/>
      <c r="U111" s="350"/>
      <c r="V111" s="350"/>
      <c r="W111" s="350"/>
      <c r="X111" s="350"/>
      <c r="Y111" s="350"/>
      <c r="Z111" s="350"/>
      <c r="AA111" s="350"/>
      <c r="AB111" s="350"/>
      <c r="AC111" s="350"/>
      <c r="AD111" s="350"/>
      <c r="AE111" s="350"/>
      <c r="AF111" s="350"/>
      <c r="AG111" s="350"/>
      <c r="AH111" s="350"/>
      <c r="AI111" s="350"/>
      <c r="AJ111" s="350"/>
      <c r="AK111" s="350"/>
      <c r="AL111" s="350"/>
      <c r="AM111" s="350"/>
      <c r="AN111" s="350"/>
      <c r="AO111" s="350"/>
      <c r="AP111" s="350"/>
      <c r="AQ111" s="350"/>
      <c r="AR111" s="350"/>
      <c r="AS111" s="350"/>
      <c r="AT111" s="350"/>
      <c r="AU111" s="350"/>
      <c r="AV111" s="350"/>
    </row>
    <row r="112" spans="2:91" s="28" customFormat="1">
      <c r="B112" s="351" t="s">
        <v>75</v>
      </c>
      <c r="C112" s="351"/>
      <c r="D112" s="351"/>
      <c r="E112" s="351"/>
      <c r="F112" s="351"/>
      <c r="G112" s="351"/>
      <c r="H112" s="351"/>
      <c r="I112" s="351"/>
      <c r="J112" s="351"/>
      <c r="K112" s="351"/>
      <c r="L112" s="351"/>
      <c r="M112" s="351"/>
      <c r="N112" s="351"/>
      <c r="O112" s="351"/>
      <c r="P112" s="351"/>
      <c r="Q112" s="351"/>
      <c r="R112" s="351"/>
      <c r="S112" s="351"/>
      <c r="T112" s="351"/>
      <c r="U112" s="351"/>
      <c r="V112" s="351"/>
      <c r="W112" s="351"/>
      <c r="X112" s="351"/>
      <c r="Y112" s="351"/>
      <c r="Z112" s="351"/>
      <c r="AA112" s="351"/>
      <c r="AB112" s="351"/>
      <c r="AC112" s="351"/>
      <c r="AD112" s="351"/>
      <c r="AE112" s="351"/>
      <c r="AF112" s="351"/>
      <c r="AG112" s="351"/>
      <c r="AH112" s="351"/>
      <c r="AI112" s="351"/>
      <c r="AJ112" s="351"/>
      <c r="AK112" s="351"/>
      <c r="AL112" s="351"/>
      <c r="AM112" s="351"/>
      <c r="AN112" s="351"/>
      <c r="AO112" s="351"/>
      <c r="AP112" s="351"/>
      <c r="AQ112" s="351"/>
      <c r="AR112" s="351"/>
      <c r="AS112" s="351"/>
      <c r="AT112" s="351"/>
      <c r="AU112" s="351"/>
      <c r="AV112" s="351"/>
    </row>
    <row r="113" spans="2:48" s="28" customFormat="1">
      <c r="B113" s="350" t="s">
        <v>76</v>
      </c>
      <c r="C113" s="350"/>
      <c r="D113" s="350"/>
      <c r="E113" s="350"/>
      <c r="F113" s="350"/>
      <c r="G113" s="350"/>
      <c r="H113" s="350"/>
      <c r="I113" s="350"/>
      <c r="J113" s="350"/>
      <c r="K113" s="350"/>
      <c r="L113" s="350"/>
      <c r="M113" s="350"/>
      <c r="N113" s="350"/>
      <c r="O113" s="350"/>
      <c r="P113" s="350"/>
      <c r="Q113" s="350"/>
      <c r="R113" s="350"/>
      <c r="S113" s="350"/>
      <c r="T113" s="350"/>
      <c r="U113" s="350"/>
      <c r="V113" s="350"/>
      <c r="W113" s="350"/>
      <c r="X113" s="350"/>
      <c r="Y113" s="350"/>
      <c r="Z113" s="350"/>
      <c r="AA113" s="350"/>
      <c r="AB113" s="350"/>
      <c r="AC113" s="350"/>
      <c r="AD113" s="350"/>
      <c r="AE113" s="350"/>
      <c r="AF113" s="350"/>
      <c r="AG113" s="350"/>
      <c r="AH113" s="350"/>
      <c r="AI113" s="350"/>
      <c r="AJ113" s="350"/>
      <c r="AK113" s="350"/>
      <c r="AL113" s="350"/>
      <c r="AM113" s="350"/>
      <c r="AN113" s="350"/>
      <c r="AO113" s="350"/>
      <c r="AP113" s="350"/>
      <c r="AQ113" s="350"/>
      <c r="AR113" s="350"/>
      <c r="AS113" s="350"/>
      <c r="AT113" s="350"/>
      <c r="AU113" s="350"/>
      <c r="AV113" s="350"/>
    </row>
    <row r="114" spans="2:48" s="28" customFormat="1">
      <c r="B114" s="350" t="s">
        <v>77</v>
      </c>
      <c r="C114" s="350"/>
      <c r="D114" s="350"/>
      <c r="E114" s="350"/>
      <c r="F114" s="350"/>
      <c r="G114" s="350"/>
      <c r="H114" s="350"/>
      <c r="I114" s="350"/>
      <c r="J114" s="350"/>
      <c r="K114" s="350"/>
      <c r="L114" s="350"/>
      <c r="M114" s="350"/>
      <c r="N114" s="350"/>
      <c r="O114" s="350"/>
      <c r="P114" s="350"/>
      <c r="Q114" s="350"/>
      <c r="R114" s="350"/>
      <c r="S114" s="350"/>
      <c r="T114" s="350"/>
      <c r="U114" s="350"/>
      <c r="V114" s="350"/>
      <c r="W114" s="350"/>
      <c r="X114" s="350"/>
      <c r="Y114" s="350"/>
      <c r="Z114" s="350"/>
      <c r="AA114" s="350"/>
      <c r="AB114" s="350"/>
      <c r="AC114" s="350"/>
      <c r="AD114" s="350"/>
      <c r="AE114" s="350"/>
      <c r="AF114" s="350"/>
      <c r="AG114" s="350"/>
      <c r="AH114" s="350"/>
      <c r="AI114" s="350"/>
      <c r="AJ114" s="350"/>
      <c r="AK114" s="350"/>
      <c r="AL114" s="350"/>
      <c r="AM114" s="350"/>
      <c r="AN114" s="350"/>
      <c r="AO114" s="350"/>
      <c r="AP114" s="350"/>
      <c r="AQ114" s="350"/>
      <c r="AR114" s="350"/>
      <c r="AS114" s="350"/>
      <c r="AT114" s="350"/>
      <c r="AU114" s="350"/>
      <c r="AV114" s="350"/>
    </row>
    <row r="115" spans="2:48" s="28" customFormat="1">
      <c r="B115" s="350" t="s">
        <v>78</v>
      </c>
      <c r="C115" s="350"/>
      <c r="D115" s="350"/>
      <c r="E115" s="350"/>
      <c r="F115" s="350"/>
      <c r="G115" s="350"/>
      <c r="H115" s="350"/>
      <c r="I115" s="350"/>
      <c r="J115" s="350"/>
      <c r="K115" s="350"/>
      <c r="L115" s="350"/>
      <c r="M115" s="350"/>
      <c r="N115" s="350"/>
      <c r="O115" s="350"/>
      <c r="P115" s="350"/>
      <c r="Q115" s="350"/>
      <c r="R115" s="350"/>
      <c r="S115" s="350"/>
      <c r="T115" s="350"/>
      <c r="U115" s="350"/>
      <c r="V115" s="350"/>
      <c r="W115" s="350"/>
      <c r="X115" s="350"/>
      <c r="Y115" s="350"/>
      <c r="Z115" s="350"/>
      <c r="AA115" s="350"/>
      <c r="AB115" s="350"/>
      <c r="AC115" s="350"/>
      <c r="AD115" s="350"/>
      <c r="AE115" s="350"/>
      <c r="AF115" s="350"/>
      <c r="AG115" s="350"/>
      <c r="AH115" s="350"/>
      <c r="AI115" s="350"/>
      <c r="AJ115" s="350"/>
      <c r="AK115" s="350"/>
      <c r="AL115" s="350"/>
      <c r="AM115" s="350"/>
      <c r="AN115" s="350"/>
      <c r="AO115" s="350"/>
      <c r="AP115" s="350"/>
      <c r="AQ115" s="350"/>
      <c r="AR115" s="350"/>
      <c r="AS115" s="350"/>
      <c r="AT115" s="350"/>
      <c r="AU115" s="350"/>
      <c r="AV115" s="350"/>
    </row>
    <row r="116" spans="2:48" s="28" customFormat="1">
      <c r="B116" s="350" t="s">
        <v>79</v>
      </c>
      <c r="C116" s="350"/>
      <c r="D116" s="350"/>
      <c r="E116" s="350"/>
      <c r="F116" s="350"/>
      <c r="G116" s="350"/>
      <c r="H116" s="350"/>
      <c r="I116" s="350"/>
      <c r="J116" s="350"/>
      <c r="K116" s="350"/>
      <c r="L116" s="350"/>
      <c r="M116" s="350"/>
      <c r="N116" s="350"/>
      <c r="O116" s="350"/>
      <c r="P116" s="350"/>
      <c r="Q116" s="350"/>
      <c r="R116" s="350"/>
      <c r="S116" s="350"/>
      <c r="T116" s="350"/>
      <c r="U116" s="350"/>
      <c r="V116" s="350"/>
      <c r="W116" s="350"/>
      <c r="X116" s="350"/>
      <c r="Y116" s="350"/>
      <c r="Z116" s="350"/>
      <c r="AA116" s="350"/>
      <c r="AB116" s="350"/>
      <c r="AC116" s="350"/>
      <c r="AD116" s="350"/>
      <c r="AE116" s="350"/>
      <c r="AF116" s="350"/>
      <c r="AG116" s="350"/>
      <c r="AH116" s="350"/>
      <c r="AI116" s="350"/>
      <c r="AJ116" s="350"/>
      <c r="AK116" s="350"/>
      <c r="AL116" s="350"/>
      <c r="AM116" s="350"/>
      <c r="AN116" s="350"/>
      <c r="AO116" s="350"/>
      <c r="AP116" s="350"/>
      <c r="AQ116" s="350"/>
      <c r="AR116" s="350"/>
      <c r="AS116" s="350"/>
      <c r="AT116" s="350"/>
      <c r="AU116" s="350"/>
      <c r="AV116" s="350"/>
    </row>
    <row r="117" spans="2:48" s="28" customFormat="1"/>
    <row r="118" spans="2:48" s="28" customFormat="1" hidden="1"/>
    <row r="119" spans="2:48" s="28" customFormat="1" hidden="1"/>
    <row r="120" spans="2:48" s="28" customFormat="1" hidden="1"/>
    <row r="121" spans="2:48" s="28" customFormat="1" hidden="1"/>
    <row r="122" spans="2:48" s="28" customFormat="1" hidden="1"/>
    <row r="123" spans="2:48" s="28" customFormat="1" hidden="1"/>
    <row r="124" spans="2:48" s="28" customFormat="1" hidden="1"/>
    <row r="125" spans="2:48" s="28" customFormat="1" hidden="1"/>
    <row r="126" spans="2:48" s="28" customFormat="1" hidden="1"/>
    <row r="127" spans="2:48" s="28" customFormat="1" hidden="1"/>
    <row r="128" spans="2:48" s="28" customFormat="1" hidden="1"/>
    <row r="129" s="28" customFormat="1" hidden="1"/>
    <row r="130" s="28" customFormat="1" hidden="1"/>
    <row r="131" s="28" customFormat="1" hidden="1"/>
    <row r="132" s="28" customFormat="1" hidden="1"/>
    <row r="133" s="28" customFormat="1" hidden="1"/>
    <row r="134" s="28" customFormat="1" hidden="1"/>
    <row r="135" s="28" customFormat="1" hidden="1"/>
    <row r="136" s="28" customFormat="1" hidden="1"/>
    <row r="137" s="28" customFormat="1" hidden="1"/>
    <row r="138" s="28" customFormat="1" hidden="1"/>
    <row r="139" s="28" customFormat="1" hidden="1"/>
    <row r="140" s="28" customFormat="1" hidden="1"/>
    <row r="141" s="28" customFormat="1" hidden="1"/>
    <row r="142" s="28" customFormat="1" hidden="1"/>
    <row r="143" s="28" customFormat="1" hidden="1"/>
    <row r="144" s="28" customFormat="1" hidden="1"/>
    <row r="145" s="28" customFormat="1" hidden="1"/>
    <row r="146" s="28" customFormat="1" hidden="1"/>
    <row r="147" s="28" customFormat="1" hidden="1"/>
    <row r="148" s="28" customFormat="1" hidden="1"/>
    <row r="149" s="28" customFormat="1" hidden="1"/>
    <row r="150" s="28" customFormat="1" hidden="1"/>
    <row r="151" s="28" customFormat="1" hidden="1"/>
    <row r="152" s="28" customFormat="1" hidden="1"/>
    <row r="153" s="28" customFormat="1" hidden="1"/>
    <row r="154" s="28" customFormat="1" hidden="1"/>
    <row r="155" s="28" customFormat="1" hidden="1"/>
    <row r="156" s="28" customFormat="1" hidden="1"/>
    <row r="157" s="28" customFormat="1" hidden="1"/>
    <row r="158" s="28" customFormat="1" hidden="1"/>
    <row r="159" s="28" customFormat="1" hidden="1"/>
    <row r="160" s="28" customFormat="1" hidden="1"/>
    <row r="161" s="28" customFormat="1" hidden="1"/>
    <row r="162" s="28" customFormat="1" hidden="1"/>
    <row r="163" s="28" customFormat="1" hidden="1"/>
    <row r="164" s="28" customFormat="1" hidden="1"/>
    <row r="165" s="28" customFormat="1" hidden="1"/>
    <row r="166" s="28" customFormat="1" hidden="1"/>
    <row r="167" s="28" customFormat="1" hidden="1"/>
    <row r="168" s="28" customFormat="1" hidden="1"/>
    <row r="169" s="28" customFormat="1" hidden="1"/>
    <row r="170" s="28" customFormat="1" hidden="1"/>
    <row r="171" s="28" customFormat="1" hidden="1"/>
    <row r="172" s="28" customFormat="1" hidden="1"/>
    <row r="173" s="28" customFormat="1" hidden="1"/>
    <row r="174" s="28" customFormat="1" hidden="1"/>
    <row r="175" s="28" customFormat="1" hidden="1"/>
    <row r="176" s="28" customFormat="1" hidden="1"/>
    <row r="177" s="28" customFormat="1" hidden="1"/>
    <row r="178" s="28" customFormat="1" hidden="1"/>
    <row r="179" s="28" customFormat="1" hidden="1"/>
    <row r="180" s="28" customFormat="1" hidden="1"/>
    <row r="181" s="28" customFormat="1" hidden="1"/>
    <row r="182" s="28" customFormat="1" hidden="1"/>
    <row r="183" s="28" customFormat="1" hidden="1"/>
    <row r="184" s="28" customFormat="1" hidden="1"/>
    <row r="185" s="28" customFormat="1" hidden="1"/>
    <row r="186" s="28" customFormat="1" hidden="1"/>
    <row r="187" s="28" customFormat="1" hidden="1"/>
    <row r="188" s="28" customFormat="1" hidden="1"/>
    <row r="189" s="28" customFormat="1" hidden="1"/>
    <row r="190" s="28" customFormat="1" hidden="1"/>
    <row r="191" s="28" customFormat="1" hidden="1"/>
    <row r="192" s="28" customFormat="1" hidden="1"/>
    <row r="193" s="28" customFormat="1" hidden="1"/>
    <row r="194" s="28" customFormat="1" hidden="1"/>
    <row r="195" s="28" customFormat="1" hidden="1"/>
    <row r="196" s="28" customFormat="1" hidden="1"/>
    <row r="197" s="28" customFormat="1" hidden="1"/>
    <row r="198" s="28" customFormat="1" hidden="1"/>
    <row r="199" s="28" customFormat="1" hidden="1"/>
    <row r="200" s="28" customFormat="1" hidden="1"/>
    <row r="201" s="28" customFormat="1" hidden="1"/>
    <row r="202" s="28" customFormat="1" hidden="1"/>
    <row r="203" s="28" customFormat="1" hidden="1"/>
    <row r="204" s="28" customFormat="1" hidden="1"/>
    <row r="205" s="28" customFormat="1" hidden="1"/>
    <row r="206" s="28" customFormat="1" hidden="1"/>
    <row r="207" s="28" customFormat="1" hidden="1"/>
    <row r="208" s="28" customFormat="1" hidden="1"/>
    <row r="209" s="28" customFormat="1" hidden="1"/>
    <row r="210" s="28" customFormat="1" hidden="1"/>
    <row r="211" s="28" customFormat="1" hidden="1"/>
    <row r="212" s="28" customFormat="1" hidden="1"/>
    <row r="213" s="28" customFormat="1" hidden="1"/>
    <row r="214" s="28" customFormat="1" hidden="1"/>
    <row r="215" s="28" customFormat="1" hidden="1"/>
    <row r="216" s="28" customFormat="1" hidden="1"/>
    <row r="217" s="28" customFormat="1" hidden="1"/>
    <row r="218" s="28" customFormat="1" hidden="1"/>
    <row r="219" s="28" customFormat="1" hidden="1"/>
    <row r="220" s="28" customFormat="1" hidden="1"/>
    <row r="221" s="28" customFormat="1" hidden="1"/>
    <row r="222" s="28" customFormat="1" hidden="1"/>
    <row r="223" s="28" customFormat="1" hidden="1"/>
    <row r="224" s="28" customFormat="1" hidden="1"/>
    <row r="225" s="28" customFormat="1" hidden="1"/>
    <row r="226" s="28" customFormat="1" hidden="1"/>
    <row r="227" s="28" customFormat="1" hidden="1"/>
    <row r="228" s="28" customFormat="1" hidden="1"/>
    <row r="229" s="28" customFormat="1" hidden="1"/>
    <row r="230" s="28" customFormat="1" hidden="1"/>
    <row r="231" s="28" customFormat="1" hidden="1"/>
    <row r="232" s="28" customFormat="1" hidden="1"/>
    <row r="233" s="28" customFormat="1" hidden="1"/>
    <row r="234" s="28" customFormat="1" hidden="1"/>
    <row r="235" s="28" customFormat="1" hidden="1"/>
    <row r="236" s="28" customFormat="1" hidden="1"/>
    <row r="237" s="28" customFormat="1" hidden="1"/>
    <row r="238" s="28" customFormat="1" hidden="1"/>
    <row r="239" s="28" customFormat="1" hidden="1"/>
    <row r="240" s="28" customFormat="1" hidden="1"/>
    <row r="241" s="28" customFormat="1" hidden="1"/>
    <row r="242" s="28" customFormat="1" hidden="1"/>
    <row r="243" s="28" customFormat="1" hidden="1"/>
    <row r="244" s="28" customFormat="1" hidden="1"/>
    <row r="245" s="28" customFormat="1" hidden="1"/>
    <row r="246" s="28" customFormat="1" hidden="1"/>
    <row r="247" s="28" customFormat="1" hidden="1"/>
    <row r="248" s="28" customFormat="1" hidden="1"/>
    <row r="249" s="28" customFormat="1" hidden="1"/>
    <row r="250" s="28" customFormat="1" hidden="1"/>
    <row r="251" s="28" customFormat="1" hidden="1"/>
    <row r="252" s="28" customFormat="1" hidden="1"/>
    <row r="253" s="28" customFormat="1" hidden="1"/>
    <row r="254" s="28" customFormat="1" hidden="1"/>
    <row r="255" s="28" customFormat="1" hidden="1"/>
    <row r="256" s="28" customFormat="1" hidden="1"/>
    <row r="257" s="28" customFormat="1" hidden="1"/>
    <row r="258" s="28" customFormat="1" hidden="1"/>
    <row r="259" s="28" customFormat="1" hidden="1"/>
    <row r="260" s="28" customFormat="1" hidden="1"/>
    <row r="261" s="28" customFormat="1" hidden="1"/>
    <row r="262" s="28" customFormat="1" hidden="1"/>
    <row r="263" s="28" customFormat="1" hidden="1"/>
    <row r="264" s="28" customFormat="1" hidden="1"/>
    <row r="265" s="28" customFormat="1" hidden="1"/>
    <row r="266" s="28" customFormat="1" hidden="1"/>
    <row r="267" s="28" customFormat="1" hidden="1"/>
    <row r="268" s="28" customFormat="1" hidden="1"/>
    <row r="269" s="28" customFormat="1" hidden="1"/>
    <row r="270" s="28" customFormat="1" hidden="1"/>
    <row r="271" s="28" customFormat="1" hidden="1"/>
    <row r="272" s="28" customFormat="1" hidden="1"/>
    <row r="273" s="28" customFormat="1" hidden="1"/>
    <row r="274" s="28" customFormat="1" hidden="1"/>
    <row r="275" s="28" customFormat="1" hidden="1"/>
    <row r="276" s="28" customFormat="1" hidden="1"/>
    <row r="277" s="28" customFormat="1" hidden="1"/>
    <row r="278" s="28" customFormat="1" hidden="1"/>
    <row r="279" s="28" customFormat="1" hidden="1"/>
    <row r="280" s="28" customFormat="1" hidden="1"/>
    <row r="281" s="28" customFormat="1" hidden="1"/>
    <row r="282" s="28" customFormat="1" hidden="1"/>
    <row r="283" s="28" customFormat="1" hidden="1"/>
    <row r="284" s="28" customFormat="1" hidden="1"/>
    <row r="285" s="28" customFormat="1" hidden="1"/>
    <row r="286" s="28" customFormat="1" hidden="1"/>
    <row r="287" s="28" customFormat="1" hidden="1"/>
    <row r="288" s="28" customFormat="1" hidden="1"/>
    <row r="289" s="28" customFormat="1" hidden="1"/>
    <row r="290" s="28" customFormat="1" hidden="1"/>
    <row r="291" s="28" customFormat="1" hidden="1"/>
    <row r="292" s="28" customFormat="1" hidden="1"/>
    <row r="293" s="28" customFormat="1" hidden="1"/>
    <row r="294" s="28" customFormat="1" hidden="1"/>
    <row r="295" s="28" customFormat="1" hidden="1"/>
    <row r="296" s="28" customFormat="1" hidden="1"/>
    <row r="297" s="28" customFormat="1" hidden="1"/>
    <row r="298" s="28" customFormat="1" hidden="1"/>
    <row r="299" s="28" customFormat="1" hidden="1"/>
    <row r="300" s="28" customFormat="1" hidden="1"/>
    <row r="301" s="28" customFormat="1" hidden="1"/>
    <row r="302" s="28" customFormat="1" hidden="1"/>
    <row r="303" s="28" customFormat="1" hidden="1"/>
    <row r="304" s="28" customFormat="1" hidden="1"/>
    <row r="305" s="28" customFormat="1" hidden="1"/>
    <row r="306" s="28" customFormat="1" hidden="1"/>
    <row r="307" s="28" customFormat="1" hidden="1"/>
    <row r="308" s="28" customFormat="1" hidden="1"/>
    <row r="309" s="28" customFormat="1" hidden="1"/>
    <row r="310" s="28" customFormat="1" hidden="1"/>
    <row r="311" s="28" customFormat="1" hidden="1"/>
    <row r="312" s="28" customFormat="1" hidden="1"/>
    <row r="313" s="28" customFormat="1" hidden="1"/>
    <row r="314" s="28" customFormat="1" hidden="1"/>
    <row r="315" s="28" customFormat="1" hidden="1"/>
    <row r="316" s="28" customFormat="1" hidden="1"/>
    <row r="317" s="28" customFormat="1" hidden="1"/>
    <row r="318" s="28" customFormat="1" hidden="1"/>
    <row r="319" s="28" customFormat="1" hidden="1"/>
    <row r="320" s="28" customFormat="1" hidden="1"/>
    <row r="321" s="28" customFormat="1" hidden="1"/>
    <row r="322" s="28" customFormat="1" hidden="1"/>
    <row r="323" s="28" customFormat="1" hidden="1"/>
    <row r="324" s="28" customFormat="1" hidden="1"/>
    <row r="325" s="28" customFormat="1" hidden="1"/>
    <row r="326" s="28" customFormat="1" hidden="1"/>
    <row r="327" s="28" customFormat="1" hidden="1"/>
    <row r="328" s="28" customFormat="1" hidden="1"/>
    <row r="329" s="28" customFormat="1" hidden="1"/>
    <row r="330" s="28" customFormat="1" hidden="1"/>
    <row r="331" s="28" customFormat="1" hidden="1"/>
    <row r="332" s="28" customFormat="1" hidden="1"/>
    <row r="333" s="28" customFormat="1" hidden="1"/>
    <row r="334" s="28" customFormat="1" hidden="1"/>
    <row r="335" s="28" customFormat="1" hidden="1"/>
    <row r="336" s="28" customFormat="1" hidden="1"/>
    <row r="337" s="28" customFormat="1" hidden="1"/>
    <row r="338" s="28" customFormat="1" hidden="1"/>
    <row r="339" s="28" customFormat="1" hidden="1"/>
    <row r="340" s="28" customFormat="1" hidden="1"/>
    <row r="341" s="28" customFormat="1" hidden="1"/>
    <row r="342" s="28" customFormat="1" hidden="1"/>
    <row r="343" s="28" customFormat="1" hidden="1"/>
    <row r="344" s="28" customFormat="1" hidden="1"/>
    <row r="345" s="28" customFormat="1" hidden="1"/>
    <row r="346" s="28" customFormat="1" hidden="1"/>
    <row r="347" s="28" customFormat="1" hidden="1"/>
    <row r="348" s="28" customFormat="1" hidden="1"/>
    <row r="349" s="28" customFormat="1" hidden="1"/>
    <row r="350" s="28" customFormat="1" hidden="1"/>
    <row r="351" s="28" customFormat="1" hidden="1"/>
    <row r="352" s="28" customFormat="1" hidden="1"/>
    <row r="353" s="28" customFormat="1" hidden="1"/>
    <row r="354" s="28" customFormat="1" hidden="1"/>
    <row r="355" s="28" customFormat="1" hidden="1"/>
    <row r="356" s="28" customFormat="1" hidden="1"/>
    <row r="357" s="28" customFormat="1" hidden="1"/>
    <row r="358" s="28" customFormat="1" hidden="1"/>
    <row r="359" s="28" customFormat="1" hidden="1"/>
    <row r="360" s="28" customFormat="1" hidden="1"/>
    <row r="361" s="28" customFormat="1" hidden="1"/>
    <row r="362" s="28" customFormat="1" hidden="1"/>
    <row r="363" s="28" customFormat="1" hidden="1"/>
    <row r="364" s="28" customFormat="1" hidden="1"/>
    <row r="365" s="28" customFormat="1" hidden="1"/>
    <row r="366" s="28" customFormat="1" hidden="1"/>
    <row r="367" s="28" customFormat="1" hidden="1"/>
    <row r="368" s="28" customFormat="1" hidden="1"/>
    <row r="369" s="28" customFormat="1" hidden="1"/>
    <row r="370" s="28" customFormat="1" hidden="1"/>
    <row r="371" s="28" customFormat="1" hidden="1"/>
    <row r="372" s="28" customFormat="1" hidden="1"/>
    <row r="373" s="28" customFormat="1" hidden="1"/>
    <row r="374" s="28" customFormat="1" hidden="1"/>
    <row r="375" s="28" customFormat="1" hidden="1"/>
    <row r="376" s="28" customFormat="1" hidden="1"/>
    <row r="377" s="28" customFormat="1" hidden="1"/>
    <row r="378" s="28" customFormat="1" hidden="1"/>
    <row r="379" s="28" customFormat="1" hidden="1"/>
    <row r="380" s="28" customFormat="1" hidden="1"/>
    <row r="381" s="28" customFormat="1" hidden="1"/>
    <row r="382" s="28" customFormat="1" hidden="1"/>
    <row r="383" s="28" customFormat="1" hidden="1"/>
    <row r="384" s="28" customFormat="1" hidden="1"/>
    <row r="385" spans="2:61" s="28" customFormat="1" hidden="1"/>
    <row r="386" spans="2:61" s="28" customFormat="1" hidden="1"/>
    <row r="387" spans="2:61" s="28" customFormat="1" hidden="1"/>
    <row r="388" spans="2:61" s="28" customFormat="1" hidden="1"/>
    <row r="389" spans="2:61" s="28" customFormat="1" hidden="1"/>
    <row r="390" spans="2:61" s="28" customFormat="1" hidden="1"/>
    <row r="391" spans="2:61" s="28" customFormat="1" hidden="1"/>
    <row r="392" spans="2:61" s="28" customFormat="1" hidden="1"/>
    <row r="393" spans="2:61" s="28" customFormat="1" hidden="1"/>
    <row r="394" spans="2:61" s="28" customFormat="1" hidden="1"/>
    <row r="395" spans="2:61" s="28" customFormat="1" hidden="1"/>
    <row r="396" spans="2:61" s="28" customFormat="1" hidden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</row>
    <row r="397" spans="2:61" s="28" customFormat="1" hidden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</row>
  </sheetData>
  <sheetProtection sheet="1" scenarios="1" selectLockedCells="1"/>
  <mergeCells count="408">
    <mergeCell ref="B116:AV116"/>
    <mergeCell ref="B112:AV112"/>
    <mergeCell ref="B113:AV113"/>
    <mergeCell ref="B114:AV114"/>
    <mergeCell ref="B115:AV115"/>
    <mergeCell ref="B108:AV108"/>
    <mergeCell ref="B109:AV109"/>
    <mergeCell ref="B110:AV110"/>
    <mergeCell ref="B111:AV111"/>
    <mergeCell ref="AZ3:BG3"/>
    <mergeCell ref="BE77:BH77"/>
    <mergeCell ref="BE76:BH76"/>
    <mergeCell ref="BE74:BH74"/>
    <mergeCell ref="BE73:BH73"/>
    <mergeCell ref="BF34:BG34"/>
    <mergeCell ref="AC20:AW20"/>
    <mergeCell ref="AC19:AW19"/>
    <mergeCell ref="AC22:AW22"/>
    <mergeCell ref="AC21:AW21"/>
    <mergeCell ref="AC11:AH11"/>
    <mergeCell ref="AI11:AM11"/>
    <mergeCell ref="AN11:AV11"/>
    <mergeCell ref="AW11:BA11"/>
    <mergeCell ref="AI14:AM14"/>
    <mergeCell ref="AN14:AV14"/>
    <mergeCell ref="AK54:AM61"/>
    <mergeCell ref="AQ41:AS48"/>
    <mergeCell ref="AN41:AP48"/>
    <mergeCell ref="BF30:BG30"/>
    <mergeCell ref="BC34:BE34"/>
    <mergeCell ref="BC35:BE35"/>
    <mergeCell ref="AZ72:BD72"/>
    <mergeCell ref="K48:AG48"/>
    <mergeCell ref="M65:AG65"/>
    <mergeCell ref="M64:AG64"/>
    <mergeCell ref="M63:AG63"/>
    <mergeCell ref="M62:AG62"/>
    <mergeCell ref="M52:AG52"/>
    <mergeCell ref="C8:AU8"/>
    <mergeCell ref="C4:AU4"/>
    <mergeCell ref="C3:AU3"/>
    <mergeCell ref="C2:AU2"/>
    <mergeCell ref="C6:AU6"/>
    <mergeCell ref="D22:X22"/>
    <mergeCell ref="D21:X21"/>
    <mergeCell ref="D20:X20"/>
    <mergeCell ref="D19:X19"/>
    <mergeCell ref="AC14:AH14"/>
    <mergeCell ref="B11:G11"/>
    <mergeCell ref="H11:K11"/>
    <mergeCell ref="U11:V11"/>
    <mergeCell ref="X11:AB11"/>
    <mergeCell ref="BC26:BG26"/>
    <mergeCell ref="BC27:BE27"/>
    <mergeCell ref="BC28:BE28"/>
    <mergeCell ref="BF29:BG29"/>
    <mergeCell ref="BF27:BG27"/>
    <mergeCell ref="BC29:BE29"/>
    <mergeCell ref="AH28:BB28"/>
    <mergeCell ref="AH27:BB27"/>
    <mergeCell ref="L31:AF31"/>
    <mergeCell ref="BF28:BG28"/>
    <mergeCell ref="BC31:BE31"/>
    <mergeCell ref="BF33:BG33"/>
    <mergeCell ref="AH37:BB37"/>
    <mergeCell ref="AH38:BB38"/>
    <mergeCell ref="BC36:BE36"/>
    <mergeCell ref="BF36:BG36"/>
    <mergeCell ref="BC37:BE37"/>
    <mergeCell ref="BF38:BG38"/>
    <mergeCell ref="BC38:BE38"/>
    <mergeCell ref="BF37:BG37"/>
    <mergeCell ref="I94:AC94"/>
    <mergeCell ref="AE90:AY90"/>
    <mergeCell ref="I90:AC90"/>
    <mergeCell ref="AE86:AY86"/>
    <mergeCell ref="I86:AC86"/>
    <mergeCell ref="AE93:AY93"/>
    <mergeCell ref="AE89:AY89"/>
    <mergeCell ref="I93:AC93"/>
    <mergeCell ref="C47:I47"/>
    <mergeCell ref="G48:I48"/>
    <mergeCell ref="C48:F48"/>
    <mergeCell ref="AH50:AJ50"/>
    <mergeCell ref="AH49:AJ49"/>
    <mergeCell ref="AH65:AJ65"/>
    <mergeCell ref="AH64:AJ64"/>
    <mergeCell ref="AH63:AJ63"/>
    <mergeCell ref="AH62:AJ62"/>
    <mergeCell ref="AH54:AJ61"/>
    <mergeCell ref="AH52:AJ52"/>
    <mergeCell ref="AH51:AJ51"/>
    <mergeCell ref="AQ49:AS49"/>
    <mergeCell ref="AN49:AP49"/>
    <mergeCell ref="AK49:AM49"/>
    <mergeCell ref="C89:D90"/>
    <mergeCell ref="B70:G70"/>
    <mergeCell ref="C77:D78"/>
    <mergeCell ref="E38:G38"/>
    <mergeCell ref="C84:D84"/>
    <mergeCell ref="E28:G28"/>
    <mergeCell ref="C29:D29"/>
    <mergeCell ref="E29:G29"/>
    <mergeCell ref="C93:D94"/>
    <mergeCell ref="C92:D92"/>
    <mergeCell ref="C76:D76"/>
    <mergeCell ref="C73:D74"/>
    <mergeCell ref="C88:D88"/>
    <mergeCell ref="C80:D80"/>
    <mergeCell ref="C85:D86"/>
    <mergeCell ref="E84:H84"/>
    <mergeCell ref="C51:F51"/>
    <mergeCell ref="C28:D28"/>
    <mergeCell ref="C30:D30"/>
    <mergeCell ref="C31:D31"/>
    <mergeCell ref="C72:D72"/>
    <mergeCell ref="C34:D34"/>
    <mergeCell ref="C35:D35"/>
    <mergeCell ref="C32:D32"/>
    <mergeCell ref="AH33:BB33"/>
    <mergeCell ref="L33:AF33"/>
    <mergeCell ref="H38:K38"/>
    <mergeCell ref="L38:AF38"/>
    <mergeCell ref="L37:AF37"/>
    <mergeCell ref="AQ65:AS65"/>
    <mergeCell ref="AQ64:AS64"/>
    <mergeCell ref="AQ63:AS63"/>
    <mergeCell ref="AQ62:AS62"/>
    <mergeCell ref="AN65:AP65"/>
    <mergeCell ref="AN64:AP64"/>
    <mergeCell ref="AN63:AP63"/>
    <mergeCell ref="AK41:AM48"/>
    <mergeCell ref="AK52:AM52"/>
    <mergeCell ref="AK51:AM51"/>
    <mergeCell ref="AK50:AM50"/>
    <mergeCell ref="AQ50:AS50"/>
    <mergeCell ref="AN52:AP52"/>
    <mergeCell ref="AN51:AP51"/>
    <mergeCell ref="AN50:AP50"/>
    <mergeCell ref="L36:AF36"/>
    <mergeCell ref="H70:K70"/>
    <mergeCell ref="AN70:AV70"/>
    <mergeCell ref="AW70:BA70"/>
    <mergeCell ref="AC18:AW18"/>
    <mergeCell ref="D18:X18"/>
    <mergeCell ref="L26:BB26"/>
    <mergeCell ref="U70:V70"/>
    <mergeCell ref="E33:G33"/>
    <mergeCell ref="E31:G31"/>
    <mergeCell ref="C33:D33"/>
    <mergeCell ref="C26:D26"/>
    <mergeCell ref="E26:G26"/>
    <mergeCell ref="C27:D27"/>
    <mergeCell ref="E27:G27"/>
    <mergeCell ref="AQ52:AS52"/>
    <mergeCell ref="AQ51:AS51"/>
    <mergeCell ref="M51:AG51"/>
    <mergeCell ref="M50:AG50"/>
    <mergeCell ref="M49:AG49"/>
    <mergeCell ref="K62:L62"/>
    <mergeCell ref="AH41:AJ48"/>
    <mergeCell ref="AQ54:AS61"/>
    <mergeCell ref="AN54:AP61"/>
    <mergeCell ref="E32:G32"/>
    <mergeCell ref="E34:G34"/>
    <mergeCell ref="AH29:BB29"/>
    <mergeCell ref="AH32:BB32"/>
    <mergeCell ref="H31:K31"/>
    <mergeCell ref="AH31:BB31"/>
    <mergeCell ref="AH30:BB30"/>
    <mergeCell ref="H32:K32"/>
    <mergeCell ref="L30:AF30"/>
    <mergeCell ref="AH34:BB34"/>
    <mergeCell ref="BC65:BE65"/>
    <mergeCell ref="AZ65:BB65"/>
    <mergeCell ref="AZ62:BB62"/>
    <mergeCell ref="BC62:BE62"/>
    <mergeCell ref="BC63:BE63"/>
    <mergeCell ref="AZ64:BB64"/>
    <mergeCell ref="AZ61:BB61"/>
    <mergeCell ref="BK65:BM65"/>
    <mergeCell ref="AT65:AV65"/>
    <mergeCell ref="BI63:BJ63"/>
    <mergeCell ref="BK64:BM64"/>
    <mergeCell ref="AT64:AV64"/>
    <mergeCell ref="BC64:BE64"/>
    <mergeCell ref="AZ63:BB63"/>
    <mergeCell ref="BI65:BJ65"/>
    <mergeCell ref="BF65:BG65"/>
    <mergeCell ref="BK63:BM63"/>
    <mergeCell ref="AW63:AY63"/>
    <mergeCell ref="AT52:AV52"/>
    <mergeCell ref="AT61:AV61"/>
    <mergeCell ref="AW52:AY52"/>
    <mergeCell ref="BE72:BH72"/>
    <mergeCell ref="C63:F63"/>
    <mergeCell ref="E35:G35"/>
    <mergeCell ref="C36:D36"/>
    <mergeCell ref="C38:D38"/>
    <mergeCell ref="C37:D37"/>
    <mergeCell ref="E37:G37"/>
    <mergeCell ref="E36:G36"/>
    <mergeCell ref="H37:K37"/>
    <mergeCell ref="H36:K36"/>
    <mergeCell ref="K65:L65"/>
    <mergeCell ref="AT62:AV62"/>
    <mergeCell ref="AT63:AV63"/>
    <mergeCell ref="G65:I65"/>
    <mergeCell ref="AN62:AP62"/>
    <mergeCell ref="AK65:AM65"/>
    <mergeCell ref="AK62:AM62"/>
    <mergeCell ref="AK64:AM64"/>
    <mergeCell ref="AK63:AM63"/>
    <mergeCell ref="K64:L64"/>
    <mergeCell ref="AT48:AV48"/>
    <mergeCell ref="AW48:AY48"/>
    <mergeCell ref="AZ48:BB48"/>
    <mergeCell ref="BC48:BE48"/>
    <mergeCell ref="BK49:BM49"/>
    <mergeCell ref="BK50:BM50"/>
    <mergeCell ref="BN62:BP62"/>
    <mergeCell ref="BN48:BP48"/>
    <mergeCell ref="BF48:BJ48"/>
    <mergeCell ref="BK48:BM48"/>
    <mergeCell ref="BI49:BJ49"/>
    <mergeCell ref="BI50:BJ50"/>
    <mergeCell ref="BF50:BG50"/>
    <mergeCell ref="BF51:BG51"/>
    <mergeCell ref="BN49:BP49"/>
    <mergeCell ref="BF49:BG49"/>
    <mergeCell ref="AW61:AY61"/>
    <mergeCell ref="AW62:AY62"/>
    <mergeCell ref="BC61:BE61"/>
    <mergeCell ref="BC51:BE51"/>
    <mergeCell ref="BC50:BE50"/>
    <mergeCell ref="BC49:BE49"/>
    <mergeCell ref="AZ50:BB50"/>
    <mergeCell ref="AZ51:BB51"/>
    <mergeCell ref="BN50:BP50"/>
    <mergeCell ref="AW49:AY49"/>
    <mergeCell ref="AW51:AY51"/>
    <mergeCell ref="AT49:AV49"/>
    <mergeCell ref="AW50:AY50"/>
    <mergeCell ref="AT50:AV50"/>
    <mergeCell ref="AT51:AV51"/>
    <mergeCell ref="BN51:BP51"/>
    <mergeCell ref="BK61:BM61"/>
    <mergeCell ref="BI51:BJ51"/>
    <mergeCell ref="BF52:BG52"/>
    <mergeCell ref="BN52:BP52"/>
    <mergeCell ref="BN61:BP61"/>
    <mergeCell ref="BF61:BJ61"/>
    <mergeCell ref="BI52:BJ52"/>
    <mergeCell ref="BK52:BM52"/>
    <mergeCell ref="BK51:BM51"/>
    <mergeCell ref="BN65:BP65"/>
    <mergeCell ref="BK62:BM62"/>
    <mergeCell ref="BI62:BJ62"/>
    <mergeCell ref="BF62:BG62"/>
    <mergeCell ref="BN63:BP63"/>
    <mergeCell ref="BN64:BP64"/>
    <mergeCell ref="BF63:BG63"/>
    <mergeCell ref="BI64:BJ64"/>
    <mergeCell ref="BF64:BG64"/>
    <mergeCell ref="BC93:BD93"/>
    <mergeCell ref="K63:L63"/>
    <mergeCell ref="AZ80:BD80"/>
    <mergeCell ref="AZ81:BB81"/>
    <mergeCell ref="BC81:BD81"/>
    <mergeCell ref="AZ76:BD76"/>
    <mergeCell ref="I77:AC77"/>
    <mergeCell ref="I78:AC78"/>
    <mergeCell ref="BE80:BH80"/>
    <mergeCell ref="I73:AC73"/>
    <mergeCell ref="BE78:BH78"/>
    <mergeCell ref="I74:AC74"/>
    <mergeCell ref="AE77:AY77"/>
    <mergeCell ref="AE73:AY73"/>
    <mergeCell ref="AZ78:BD78"/>
    <mergeCell ref="BC77:BD77"/>
    <mergeCell ref="AZ77:BB77"/>
    <mergeCell ref="AZ73:BB73"/>
    <mergeCell ref="I76:AY76"/>
    <mergeCell ref="I81:AC81"/>
    <mergeCell ref="AE74:AY74"/>
    <mergeCell ref="AZ85:BB85"/>
    <mergeCell ref="BC85:BD85"/>
    <mergeCell ref="AZ86:BD86"/>
    <mergeCell ref="BF31:BG31"/>
    <mergeCell ref="BF32:BG32"/>
    <mergeCell ref="E76:H76"/>
    <mergeCell ref="L32:AF32"/>
    <mergeCell ref="AH36:BB36"/>
    <mergeCell ref="H35:K35"/>
    <mergeCell ref="L34:AF34"/>
    <mergeCell ref="L35:AF35"/>
    <mergeCell ref="BC32:BE32"/>
    <mergeCell ref="BF35:BG35"/>
    <mergeCell ref="I72:AY72"/>
    <mergeCell ref="C65:F65"/>
    <mergeCell ref="C64:F64"/>
    <mergeCell ref="K51:L51"/>
    <mergeCell ref="C61:F61"/>
    <mergeCell ref="G61:I61"/>
    <mergeCell ref="K61:AG61"/>
    <mergeCell ref="C52:F52"/>
    <mergeCell ref="C50:F50"/>
    <mergeCell ref="G62:I62"/>
    <mergeCell ref="G52:I52"/>
    <mergeCell ref="G51:I51"/>
    <mergeCell ref="G50:I50"/>
    <mergeCell ref="K49:L49"/>
    <mergeCell ref="BC30:BE30"/>
    <mergeCell ref="BC33:BE33"/>
    <mergeCell ref="AZ74:BD74"/>
    <mergeCell ref="E72:H72"/>
    <mergeCell ref="H34:K34"/>
    <mergeCell ref="E73:H74"/>
    <mergeCell ref="BC73:BD73"/>
    <mergeCell ref="E30:G30"/>
    <mergeCell ref="H33:K33"/>
    <mergeCell ref="H30:K30"/>
    <mergeCell ref="AI70:AM70"/>
    <mergeCell ref="AH35:BB35"/>
    <mergeCell ref="K52:L52"/>
    <mergeCell ref="K50:L50"/>
    <mergeCell ref="AW64:AY64"/>
    <mergeCell ref="G49:I49"/>
    <mergeCell ref="G64:I64"/>
    <mergeCell ref="G63:I63"/>
    <mergeCell ref="C60:I60"/>
    <mergeCell ref="C62:F62"/>
    <mergeCell ref="C49:F49"/>
    <mergeCell ref="AW65:AY65"/>
    <mergeCell ref="BC52:BE52"/>
    <mergeCell ref="AZ49:BB49"/>
    <mergeCell ref="BE84:BH84"/>
    <mergeCell ref="C81:D82"/>
    <mergeCell ref="E81:H82"/>
    <mergeCell ref="BE89:BH89"/>
    <mergeCell ref="AZ88:BD88"/>
    <mergeCell ref="I82:AC82"/>
    <mergeCell ref="AZ84:BD84"/>
    <mergeCell ref="E88:H88"/>
    <mergeCell ref="BE82:BH82"/>
    <mergeCell ref="BE81:BH81"/>
    <mergeCell ref="AZ89:BB89"/>
    <mergeCell ref="BC89:BD89"/>
    <mergeCell ref="I89:AC89"/>
    <mergeCell ref="E89:H90"/>
    <mergeCell ref="I88:AY88"/>
    <mergeCell ref="E85:H86"/>
    <mergeCell ref="I85:AC85"/>
    <mergeCell ref="BE90:BH90"/>
    <mergeCell ref="BE88:BH88"/>
    <mergeCell ref="BE86:BH86"/>
    <mergeCell ref="AZ82:BD82"/>
    <mergeCell ref="AE85:AY85"/>
    <mergeCell ref="AE81:AY81"/>
    <mergeCell ref="I84:AY84"/>
    <mergeCell ref="J105:K105"/>
    <mergeCell ref="J104:K104"/>
    <mergeCell ref="J103:K103"/>
    <mergeCell ref="J102:K102"/>
    <mergeCell ref="J101:K101"/>
    <mergeCell ref="J100:K100"/>
    <mergeCell ref="BE85:BH85"/>
    <mergeCell ref="L105:AF105"/>
    <mergeCell ref="L104:AF104"/>
    <mergeCell ref="L103:AF103"/>
    <mergeCell ref="L102:AF102"/>
    <mergeCell ref="L101:AF101"/>
    <mergeCell ref="L100:AF100"/>
    <mergeCell ref="L99:AF99"/>
    <mergeCell ref="L98:AF98"/>
    <mergeCell ref="AZ92:BD92"/>
    <mergeCell ref="AZ93:BB93"/>
    <mergeCell ref="AZ94:BD94"/>
    <mergeCell ref="AZ90:BD90"/>
    <mergeCell ref="AE94:AY94"/>
    <mergeCell ref="I92:AY92"/>
    <mergeCell ref="BE94:BH94"/>
    <mergeCell ref="BE93:BH93"/>
    <mergeCell ref="BE92:BH92"/>
    <mergeCell ref="AW14:BA14"/>
    <mergeCell ref="J99:K99"/>
    <mergeCell ref="J98:K98"/>
    <mergeCell ref="B14:G14"/>
    <mergeCell ref="H14:K14"/>
    <mergeCell ref="U14:V14"/>
    <mergeCell ref="X14:AB14"/>
    <mergeCell ref="H26:K26"/>
    <mergeCell ref="X70:AB70"/>
    <mergeCell ref="AC70:AH70"/>
    <mergeCell ref="L28:AF28"/>
    <mergeCell ref="L27:AF27"/>
    <mergeCell ref="H29:K29"/>
    <mergeCell ref="H28:K28"/>
    <mergeCell ref="H27:K27"/>
    <mergeCell ref="L29:AF29"/>
    <mergeCell ref="E93:H94"/>
    <mergeCell ref="E92:H92"/>
    <mergeCell ref="E77:H78"/>
    <mergeCell ref="E80:H80"/>
    <mergeCell ref="AE78:AY78"/>
    <mergeCell ref="I80:AY80"/>
    <mergeCell ref="AE82:AY82"/>
    <mergeCell ref="AZ52:BB52"/>
  </mergeCells>
  <phoneticPr fontId="2" type="noConversion"/>
  <conditionalFormatting sqref="I77 I89 I93 I73 I85 I81 L27:L38">
    <cfRule type="expression" dxfId="83" priority="1" stopIfTrue="1">
      <formula>AND(AZ27&gt;BC27,AZ27&lt;&gt;"",BC27&lt;&gt;"")</formula>
    </cfRule>
    <cfRule type="expression" dxfId="82" priority="2" stopIfTrue="1">
      <formula>AND(AZ27=BC27,AZ27&lt;&gt;"",BC27&lt;&gt;"")</formula>
    </cfRule>
    <cfRule type="expression" dxfId="81" priority="3" stopIfTrue="1">
      <formula>AND(AZ27&lt;BC27,AZ27&lt;&gt;"",BC27&lt;&gt;"")</formula>
    </cfRule>
  </conditionalFormatting>
  <conditionalFormatting sqref="AE77 AE89 AE93 AE73 AE85 AE81 AH27:AH38">
    <cfRule type="expression" dxfId="80" priority="4" stopIfTrue="1">
      <formula>AND(BC27&gt;AZ27,AZ27&lt;&gt;"",BC27&lt;&gt;"")</formula>
    </cfRule>
    <cfRule type="expression" dxfId="79" priority="5" stopIfTrue="1">
      <formula>AND(BC27=AZ27,AZ27&lt;&gt;"",BC27&lt;&gt;"")</formula>
    </cfRule>
    <cfRule type="expression" dxfId="78" priority="6" stopIfTrue="1">
      <formula>AND(BC27&lt;AZ27,AZ27&lt;&gt;"",BC27&lt;&gt;"")</formula>
    </cfRule>
  </conditionalFormatting>
  <conditionalFormatting sqref="BC27:BE38 AZ73:BB73 AZ77:BB77 AZ89:BB89 AZ93:BB93 AZ81:BB81 AZ85:BB85">
    <cfRule type="expression" dxfId="77" priority="7" stopIfTrue="1">
      <formula>AND(BC27&lt;&gt;"",ISBLANK(AZ27))</formula>
    </cfRule>
    <cfRule type="expression" dxfId="76" priority="8" stopIfTrue="1">
      <formula>ISBLANK(AZ27)</formula>
    </cfRule>
  </conditionalFormatting>
  <conditionalFormatting sqref="BF27:BG38 BC73:BD73 BC77:BD77 BC89:BD89 BC93:BD93 BC81:BD81 BC85:BD85">
    <cfRule type="expression" dxfId="75" priority="9" stopIfTrue="1">
      <formula>AND(AZ27&lt;&gt;"",ISBLANK(BC27))</formula>
    </cfRule>
    <cfRule type="expression" dxfId="74" priority="10" stopIfTrue="1">
      <formula>ISBLANK(BC27)</formula>
    </cfRule>
  </conditionalFormatting>
  <conditionalFormatting sqref="AT53:BP59 AH52:BP52 M53:M59">
    <cfRule type="expression" dxfId="73" priority="11" stopIfTrue="1">
      <formula>$K$52=""</formula>
    </cfRule>
  </conditionalFormatting>
  <conditionalFormatting sqref="AH49:BP49">
    <cfRule type="expression" dxfId="72" priority="12" stopIfTrue="1">
      <formula>$K$50=""</formula>
    </cfRule>
  </conditionalFormatting>
  <conditionalFormatting sqref="AH50:BP50">
    <cfRule type="expression" dxfId="71" priority="13" stopIfTrue="1">
      <formula>$K$50=""</formula>
    </cfRule>
    <cfRule type="expression" dxfId="70" priority="14" stopIfTrue="1">
      <formula>$K$51=""</formula>
    </cfRule>
  </conditionalFormatting>
  <conditionalFormatting sqref="AH51:BP51">
    <cfRule type="expression" dxfId="69" priority="15" stopIfTrue="1">
      <formula>$K$51=""</formula>
    </cfRule>
    <cfRule type="expression" dxfId="68" priority="16" stopIfTrue="1">
      <formula>$K$52=""</formula>
    </cfRule>
  </conditionalFormatting>
  <conditionalFormatting sqref="AH62:BP62">
    <cfRule type="expression" dxfId="67" priority="17" stopIfTrue="1">
      <formula>$K$63=""</formula>
    </cfRule>
  </conditionalFormatting>
  <conditionalFormatting sqref="AH63:BP63">
    <cfRule type="expression" dxfId="66" priority="18" stopIfTrue="1">
      <formula>$K$63=""</formula>
    </cfRule>
    <cfRule type="expression" dxfId="65" priority="19" stopIfTrue="1">
      <formula>$K$64=""</formula>
    </cfRule>
  </conditionalFormatting>
  <conditionalFormatting sqref="AH64:BP64">
    <cfRule type="expression" dxfId="64" priority="20" stopIfTrue="1">
      <formula>$K$64=""</formula>
    </cfRule>
    <cfRule type="expression" dxfId="63" priority="21" stopIfTrue="1">
      <formula>$K$65=""</formula>
    </cfRule>
  </conditionalFormatting>
  <conditionalFormatting sqref="AH65:BP65">
    <cfRule type="expression" dxfId="62" priority="22" stopIfTrue="1">
      <formula>$K$65=""</formula>
    </cfRule>
  </conditionalFormatting>
  <conditionalFormatting sqref="M49">
    <cfRule type="expression" dxfId="61" priority="23" stopIfTrue="1">
      <formula>$AT$49=""</formula>
    </cfRule>
    <cfRule type="expression" dxfId="60" priority="24" stopIfTrue="1">
      <formula>$K$50=""</formula>
    </cfRule>
  </conditionalFormatting>
  <conditionalFormatting sqref="M50">
    <cfRule type="expression" dxfId="59" priority="25" stopIfTrue="1">
      <formula>$AT$50=""</formula>
    </cfRule>
    <cfRule type="expression" dxfId="58" priority="26" stopIfTrue="1">
      <formula>$K$50=""</formula>
    </cfRule>
    <cfRule type="expression" dxfId="57" priority="27" stopIfTrue="1">
      <formula>$K$51=""</formula>
    </cfRule>
  </conditionalFormatting>
  <conditionalFormatting sqref="M51">
    <cfRule type="expression" dxfId="56" priority="28" stopIfTrue="1">
      <formula>$AT$51=""</formula>
    </cfRule>
    <cfRule type="expression" dxfId="55" priority="29" stopIfTrue="1">
      <formula>$K$51=""</formula>
    </cfRule>
    <cfRule type="expression" dxfId="54" priority="30" stopIfTrue="1">
      <formula>$K$52=""</formula>
    </cfRule>
  </conditionalFormatting>
  <conditionalFormatting sqref="M52">
    <cfRule type="expression" dxfId="53" priority="31" stopIfTrue="1">
      <formula>$AT$52=""</formula>
    </cfRule>
    <cfRule type="expression" dxfId="52" priority="32" stopIfTrue="1">
      <formula>$K$52=""</formula>
    </cfRule>
  </conditionalFormatting>
  <conditionalFormatting sqref="M62">
    <cfRule type="expression" dxfId="51" priority="33" stopIfTrue="1">
      <formula>$AT$62=""</formula>
    </cfRule>
    <cfRule type="expression" dxfId="50" priority="34" stopIfTrue="1">
      <formula>$K$63=""</formula>
    </cfRule>
  </conditionalFormatting>
  <conditionalFormatting sqref="M63">
    <cfRule type="expression" dxfId="49" priority="35" stopIfTrue="1">
      <formula>$AT$63=""</formula>
    </cfRule>
    <cfRule type="expression" dxfId="48" priority="36" stopIfTrue="1">
      <formula>$K$63=""</formula>
    </cfRule>
    <cfRule type="expression" dxfId="47" priority="37" stopIfTrue="1">
      <formula>$K$64=""</formula>
    </cfRule>
  </conditionalFormatting>
  <conditionalFormatting sqref="M64">
    <cfRule type="expression" dxfId="46" priority="38" stopIfTrue="1">
      <formula>$AT$64=""</formula>
    </cfRule>
    <cfRule type="expression" dxfId="45" priority="39" stopIfTrue="1">
      <formula>$K$64=""</formula>
    </cfRule>
    <cfRule type="expression" dxfId="44" priority="40" stopIfTrue="1">
      <formula>$K$65=""</formula>
    </cfRule>
  </conditionalFormatting>
  <conditionalFormatting sqref="M65">
    <cfRule type="expression" dxfId="43" priority="41" stopIfTrue="1">
      <formula>$AT$65=""</formula>
    </cfRule>
    <cfRule type="expression" dxfId="42" priority="42" stopIfTrue="1">
      <formula>$K$65=""</formula>
    </cfRule>
  </conditionalFormatting>
  <conditionalFormatting sqref="K49:L52">
    <cfRule type="expression" dxfId="41" priority="43" stopIfTrue="1">
      <formula>#REF!&lt;&gt;#REF!</formula>
    </cfRule>
  </conditionalFormatting>
  <conditionalFormatting sqref="K62:L65">
    <cfRule type="expression" dxfId="40" priority="44" stopIfTrue="1">
      <formula>#REF!&lt;&gt;#REF!</formula>
    </cfRule>
  </conditionalFormatting>
  <conditionalFormatting sqref="AI11:AM11 AI14:AM14">
    <cfRule type="expression" dxfId="39" priority="45" stopIfTrue="1">
      <formula>AND($U$11=2,ISBLANK($AI$11))</formula>
    </cfRule>
    <cfRule type="expression" dxfId="38" priority="46" stopIfTrue="1">
      <formula>$AC$11=""</formula>
    </cfRule>
  </conditionalFormatting>
  <dataValidations count="4">
    <dataValidation type="list" allowBlank="1" showInputMessage="1" showErrorMessage="1" sqref="BE73:BH73 C49:F52 C62:F65 BE93:BH93 BE89:BH89 BE85:BH85 BE81:BH81 BE77:BH77" xr:uid="{00000000-0002-0000-0000-000000000000}">
      <formula1>$Y$18:$Y$21</formula1>
    </dataValidation>
    <dataValidation type="whole" operator="greaterThanOrEqual" allowBlank="1" showErrorMessage="1" errorTitle="Fehler" error="Nur Zahlen eingeben!" sqref="X70:AB70 BC27:BG38 AW11:BA15 X11:AB15 AI11:AM15 AW70:BA70 AZ89:BD89 AZ85:BD85 AZ81:BD81 AZ73:BD73 AZ77:BD77 AZ93:BD93" xr:uid="{00000000-0002-0000-0000-000001000000}">
      <formula1>0</formula1>
    </dataValidation>
    <dataValidation type="whole" allowBlank="1" showErrorMessage="1" errorTitle="Zahlen" error="Nur Zahleneingabe möglich" sqref="AZ94 AZ82 AZ86:AZ87 AZ78:AZ79 AZ74 AZ90" xr:uid="{00000000-0002-0000-0000-000002000000}">
      <formula1>0</formula1>
      <formula2>100</formula2>
    </dataValidation>
    <dataValidation type="list" allowBlank="1" showInputMessage="1" showErrorMessage="1" sqref="U11:V15" xr:uid="{00000000-0002-0000-0000-000003000000}">
      <formula1>$C$27:$C$28</formula1>
    </dataValidation>
  </dataValidations>
  <printOptions horizontalCentered="1" gridLines="1"/>
  <pageMargins left="0.39370078740157483" right="0.39370078740157483" top="0.39370078740157483" bottom="0.39370078740157483" header="0" footer="0"/>
  <pageSetup paperSize="9" scale="66" pageOrder="overThenDown" orientation="portrait" r:id="rId1"/>
  <headerFooter alignWithMargins="0">
    <oddFooter xml:space="preserve">&amp;R&amp;P von &amp;N </oddFooter>
  </headerFooter>
  <rowBreaks count="2" manualBreakCount="2">
    <brk id="38" max="68" man="1"/>
    <brk id="94" max="68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DY119"/>
  <sheetViews>
    <sheetView showGridLines="0" showRowColHeaders="0" zoomScaleNormal="100" zoomScaleSheetLayoutView="100" workbookViewId="0">
      <selection activeCell="AW3" sqref="AW3:BD3"/>
    </sheetView>
  </sheetViews>
  <sheetFormatPr defaultColWidth="0" defaultRowHeight="12.75" zeroHeight="1"/>
  <cols>
    <col min="1" max="67" width="2.140625" style="1" customWidth="1"/>
    <col min="68" max="68" width="2.140625" style="2" customWidth="1"/>
    <col min="69" max="72" width="2.140625" style="2" hidden="1" customWidth="1"/>
    <col min="73" max="73" width="2.140625" style="3" hidden="1" customWidth="1"/>
    <col min="74" max="76" width="2.140625" style="4" hidden="1" customWidth="1"/>
    <col min="77" max="77" width="2.140625" style="3" hidden="1" customWidth="1"/>
    <col min="78" max="82" width="2.140625" style="4" hidden="1" customWidth="1"/>
    <col min="83" max="91" width="2.140625" style="2" hidden="1" customWidth="1"/>
    <col min="92" max="16384" width="2.140625" style="1" hidden="1"/>
  </cols>
  <sheetData>
    <row r="1" spans="1:114" ht="7.5" customHeight="1"/>
    <row r="2" spans="1:114" ht="33">
      <c r="B2" s="366" t="str">
        <f>Ergebniseingabe!C2</f>
        <v>BSA Unterelbe</v>
      </c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  <c r="X2" s="366"/>
      <c r="Y2" s="366"/>
      <c r="Z2" s="366"/>
      <c r="AA2" s="366"/>
      <c r="AB2" s="366"/>
      <c r="AC2" s="366"/>
      <c r="AD2" s="366"/>
      <c r="AE2" s="366"/>
      <c r="AF2" s="366"/>
      <c r="AG2" s="366"/>
      <c r="AH2" s="366"/>
      <c r="AI2" s="366"/>
      <c r="AJ2" s="366"/>
      <c r="AK2" s="366"/>
      <c r="AL2" s="366"/>
      <c r="AM2" s="366"/>
      <c r="AN2" s="366"/>
      <c r="AO2" s="366"/>
      <c r="AP2" s="366"/>
      <c r="AQ2" s="366"/>
      <c r="AR2" s="366"/>
      <c r="AS2" s="366"/>
      <c r="AT2" s="366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</row>
    <row r="3" spans="1:114" s="6" customFormat="1" ht="27">
      <c r="B3" s="356" t="str">
        <f>Ergebniseingabe!C3</f>
        <v>Herbert-Kuhr-Turnier 2023</v>
      </c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6"/>
      <c r="P3" s="356"/>
      <c r="Q3" s="356"/>
      <c r="R3" s="356"/>
      <c r="S3" s="356"/>
      <c r="T3" s="356"/>
      <c r="U3" s="356"/>
      <c r="V3" s="356"/>
      <c r="W3" s="356"/>
      <c r="X3" s="356"/>
      <c r="Y3" s="356"/>
      <c r="Z3" s="356"/>
      <c r="AA3" s="356"/>
      <c r="AB3" s="356"/>
      <c r="AC3" s="356"/>
      <c r="AD3" s="356"/>
      <c r="AE3" s="356"/>
      <c r="AF3" s="356"/>
      <c r="AG3" s="356"/>
      <c r="AH3" s="356"/>
      <c r="AI3" s="356"/>
      <c r="AJ3" s="356"/>
      <c r="AK3" s="356"/>
      <c r="AL3" s="356"/>
      <c r="AM3" s="356"/>
      <c r="AN3" s="356"/>
      <c r="AO3" s="356"/>
      <c r="AP3" s="356"/>
      <c r="AQ3" s="356"/>
      <c r="AR3" s="356"/>
      <c r="AS3" s="356"/>
      <c r="AT3" s="356"/>
      <c r="AW3" s="348" t="s">
        <v>2</v>
      </c>
      <c r="AX3" s="348"/>
      <c r="AY3" s="348"/>
      <c r="AZ3" s="348"/>
      <c r="BA3" s="348"/>
      <c r="BB3" s="348"/>
      <c r="BC3" s="348"/>
      <c r="BD3" s="348"/>
      <c r="BU3" s="7"/>
      <c r="BV3" s="8"/>
      <c r="BW3" s="8"/>
      <c r="BX3" s="8"/>
      <c r="BY3" s="7"/>
      <c r="BZ3" s="8"/>
      <c r="CA3" s="8"/>
      <c r="CB3" s="8"/>
      <c r="CC3" s="8"/>
      <c r="CD3" s="8"/>
    </row>
    <row r="4" spans="1:114" s="9" customFormat="1" ht="15">
      <c r="B4" s="355" t="str">
        <f>Ergebniseingabe!C4</f>
        <v>Fußballturnier für - 2 X 4 - Mannschaften</v>
      </c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  <c r="R4" s="355"/>
      <c r="S4" s="355"/>
      <c r="T4" s="355"/>
      <c r="U4" s="355"/>
      <c r="V4" s="355"/>
      <c r="W4" s="355"/>
      <c r="X4" s="355"/>
      <c r="Y4" s="355"/>
      <c r="Z4" s="355"/>
      <c r="AA4" s="355"/>
      <c r="AB4" s="355"/>
      <c r="AC4" s="355"/>
      <c r="AD4" s="355"/>
      <c r="AE4" s="355"/>
      <c r="AF4" s="355"/>
      <c r="AG4" s="355"/>
      <c r="AH4" s="355"/>
      <c r="AI4" s="355"/>
      <c r="AJ4" s="355"/>
      <c r="AK4" s="355"/>
      <c r="AL4" s="355"/>
      <c r="AM4" s="355"/>
      <c r="AN4" s="355"/>
      <c r="AO4" s="355"/>
      <c r="AP4" s="355"/>
      <c r="AQ4" s="355"/>
      <c r="AR4" s="355"/>
      <c r="AS4" s="355"/>
      <c r="AT4" s="355"/>
      <c r="BU4" s="10"/>
      <c r="BV4" s="11"/>
      <c r="BW4" s="11"/>
      <c r="BX4" s="11"/>
      <c r="BY4" s="10"/>
      <c r="BZ4" s="11"/>
      <c r="CA4" s="11"/>
      <c r="CB4" s="11"/>
      <c r="CC4" s="11"/>
      <c r="CD4" s="11"/>
    </row>
    <row r="5" spans="1:114" s="9" customFormat="1" ht="6.4" customHeight="1">
      <c r="BU5" s="10"/>
      <c r="BV5" s="11"/>
      <c r="BW5" s="11"/>
      <c r="BX5" s="11"/>
      <c r="BY5" s="10"/>
      <c r="BZ5" s="11"/>
      <c r="CA5" s="11"/>
      <c r="CB5" s="11"/>
      <c r="CC5" s="11"/>
      <c r="CD5" s="11"/>
    </row>
    <row r="6" spans="1:114" s="13" customFormat="1" ht="15">
      <c r="B6" s="367">
        <f>Ergebniseingabe!C6</f>
        <v>44934</v>
      </c>
      <c r="C6" s="367"/>
      <c r="D6" s="367"/>
      <c r="E6" s="367"/>
      <c r="F6" s="367"/>
      <c r="G6" s="367"/>
      <c r="H6" s="367"/>
      <c r="I6" s="367"/>
      <c r="J6" s="367"/>
      <c r="K6" s="367"/>
      <c r="L6" s="367"/>
      <c r="M6" s="367"/>
      <c r="N6" s="367"/>
      <c r="O6" s="367"/>
      <c r="P6" s="367"/>
      <c r="Q6" s="367"/>
      <c r="R6" s="367"/>
      <c r="S6" s="367"/>
      <c r="T6" s="367"/>
      <c r="U6" s="367"/>
      <c r="V6" s="367"/>
      <c r="W6" s="367"/>
      <c r="X6" s="367"/>
      <c r="Y6" s="367"/>
      <c r="Z6" s="367"/>
      <c r="AA6" s="367"/>
      <c r="AB6" s="367"/>
      <c r="AC6" s="367"/>
      <c r="AD6" s="367"/>
      <c r="AE6" s="367"/>
      <c r="AF6" s="367"/>
      <c r="AG6" s="367"/>
      <c r="AH6" s="367"/>
      <c r="AI6" s="367"/>
      <c r="AJ6" s="367"/>
      <c r="AK6" s="367"/>
      <c r="AL6" s="367"/>
      <c r="AM6" s="367"/>
      <c r="AN6" s="367"/>
      <c r="AO6" s="367"/>
      <c r="AP6" s="367"/>
      <c r="AQ6" s="367"/>
      <c r="AR6" s="367"/>
      <c r="AS6" s="367"/>
      <c r="AT6" s="367"/>
      <c r="AU6" s="12"/>
      <c r="AV6" s="12"/>
      <c r="AW6" s="12"/>
      <c r="AX6" s="12"/>
      <c r="AY6" s="12"/>
      <c r="AZ6" s="12"/>
      <c r="BA6" s="12"/>
      <c r="BU6" s="14"/>
      <c r="BV6" s="15"/>
      <c r="BW6" s="15"/>
      <c r="BX6" s="15"/>
      <c r="BY6" s="14"/>
      <c r="BZ6" s="15"/>
      <c r="CA6" s="15"/>
      <c r="CB6" s="15"/>
      <c r="CC6" s="15"/>
      <c r="CD6" s="15"/>
    </row>
    <row r="7" spans="1:114" s="9" customFormat="1" ht="6.4" customHeight="1">
      <c r="BU7" s="10"/>
      <c r="BV7" s="11"/>
      <c r="BW7" s="11"/>
      <c r="BX7" s="11"/>
      <c r="BY7" s="10"/>
      <c r="BZ7" s="11"/>
      <c r="CA7" s="11"/>
      <c r="CB7" s="11"/>
      <c r="CC7" s="11"/>
      <c r="CD7" s="11"/>
    </row>
    <row r="8" spans="1:114" s="17" customFormat="1" ht="15">
      <c r="B8" s="291">
        <f>Ergebniseingabe!C8</f>
        <v>0</v>
      </c>
      <c r="C8" s="291"/>
      <c r="D8" s="291"/>
      <c r="E8" s="291"/>
      <c r="F8" s="291"/>
      <c r="G8" s="291"/>
      <c r="H8" s="291"/>
      <c r="I8" s="291"/>
      <c r="J8" s="291"/>
      <c r="K8" s="291"/>
      <c r="L8" s="291"/>
      <c r="M8" s="291"/>
      <c r="N8" s="291"/>
      <c r="O8" s="291"/>
      <c r="P8" s="291"/>
      <c r="Q8" s="291"/>
      <c r="R8" s="291"/>
      <c r="S8" s="291"/>
      <c r="T8" s="291"/>
      <c r="U8" s="291"/>
      <c r="V8" s="291"/>
      <c r="W8" s="291"/>
      <c r="X8" s="291"/>
      <c r="Y8" s="291"/>
      <c r="Z8" s="291"/>
      <c r="AA8" s="291"/>
      <c r="AB8" s="291"/>
      <c r="AC8" s="291"/>
      <c r="AD8" s="291"/>
      <c r="AE8" s="291"/>
      <c r="AF8" s="291"/>
      <c r="AG8" s="291"/>
      <c r="AH8" s="291"/>
      <c r="AI8" s="291"/>
      <c r="AJ8" s="291"/>
      <c r="AK8" s="291"/>
      <c r="AL8" s="291"/>
      <c r="AM8" s="291"/>
      <c r="AN8" s="291"/>
      <c r="AO8" s="291"/>
      <c r="AP8" s="291"/>
      <c r="AQ8" s="291"/>
      <c r="AR8" s="291"/>
      <c r="AS8" s="291"/>
      <c r="AT8" s="291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U8" s="18"/>
      <c r="BV8" s="19"/>
      <c r="BW8" s="19"/>
      <c r="BX8" s="19"/>
      <c r="BY8" s="18"/>
      <c r="BZ8" s="19"/>
      <c r="CA8" s="19"/>
      <c r="CB8" s="19"/>
      <c r="CC8" s="19"/>
      <c r="CD8" s="19"/>
    </row>
    <row r="9" spans="1:114" s="9" customFormat="1" ht="6.4" customHeight="1">
      <c r="BU9" s="10"/>
      <c r="BV9" s="11"/>
      <c r="BW9" s="11"/>
      <c r="BX9" s="11"/>
      <c r="BY9" s="10"/>
      <c r="BZ9" s="11"/>
      <c r="CA9" s="11"/>
      <c r="CB9" s="11"/>
      <c r="CC9" s="11"/>
      <c r="CD9" s="11"/>
    </row>
    <row r="10" spans="1:114" s="13" customFormat="1" ht="15">
      <c r="A10" s="137" t="s">
        <v>5</v>
      </c>
      <c r="B10" s="137"/>
      <c r="C10" s="137"/>
      <c r="D10" s="137"/>
      <c r="E10" s="137"/>
      <c r="F10" s="137"/>
      <c r="G10" s="559">
        <f>Ergebniseingabe!H11</f>
        <v>0.5</v>
      </c>
      <c r="H10" s="559"/>
      <c r="I10" s="559"/>
      <c r="J10" s="559"/>
      <c r="K10" s="13" t="s">
        <v>6</v>
      </c>
      <c r="S10" s="32" t="s">
        <v>7</v>
      </c>
      <c r="T10" s="560">
        <f>Ergebniseingabe!U11</f>
        <v>1</v>
      </c>
      <c r="U10" s="560"/>
      <c r="V10" s="33" t="s">
        <v>8</v>
      </c>
      <c r="W10" s="557">
        <f>Ergebniseingabe!X11</f>
        <v>15</v>
      </c>
      <c r="X10" s="557"/>
      <c r="Y10" s="557"/>
      <c r="Z10" s="557"/>
      <c r="AA10" s="557"/>
      <c r="AB10" s="312" t="str">
        <f>IF(T10=2,"Halbzeit:","")</f>
        <v/>
      </c>
      <c r="AC10" s="312"/>
      <c r="AD10" s="312"/>
      <c r="AE10" s="312"/>
      <c r="AF10" s="312"/>
      <c r="AG10" s="312"/>
      <c r="AH10" s="557" t="str">
        <f>IF(Ergebniseingabe!AI11="","",Ergebniseingabe!AI11)</f>
        <v/>
      </c>
      <c r="AI10" s="557"/>
      <c r="AJ10" s="557"/>
      <c r="AK10" s="557"/>
      <c r="AL10" s="557"/>
      <c r="AM10" s="137" t="s">
        <v>9</v>
      </c>
      <c r="AN10" s="137"/>
      <c r="AO10" s="137"/>
      <c r="AP10" s="137"/>
      <c r="AQ10" s="137"/>
      <c r="AR10" s="137"/>
      <c r="AS10" s="137"/>
      <c r="AT10" s="137"/>
      <c r="AU10" s="137"/>
      <c r="AV10" s="558">
        <f>Ergebniseingabe!AW11</f>
        <v>5</v>
      </c>
      <c r="AW10" s="558"/>
      <c r="AX10" s="558"/>
      <c r="AY10" s="558"/>
      <c r="AZ10" s="558"/>
      <c r="BA10" s="35"/>
      <c r="BB10" s="35"/>
      <c r="BC10" s="35"/>
      <c r="BD10" s="35"/>
      <c r="BE10" s="35"/>
      <c r="BF10" s="35"/>
      <c r="BG10" s="15"/>
      <c r="BH10" s="15"/>
      <c r="BI10" s="14"/>
      <c r="BJ10" s="14"/>
      <c r="BK10" s="36"/>
      <c r="BL10" s="36"/>
      <c r="BM10" s="36"/>
      <c r="BN10" s="37"/>
      <c r="BO10" s="37"/>
      <c r="BP10" s="37"/>
      <c r="BQ10" s="15"/>
      <c r="BR10" s="15"/>
      <c r="BS10" s="15"/>
      <c r="BT10" s="15"/>
      <c r="BU10" s="1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</row>
    <row r="11" spans="1:114" ht="9.6" customHeight="1"/>
    <row r="12" spans="1:114" s="9" customFormat="1" ht="15.75">
      <c r="B12" s="41" t="s">
        <v>11</v>
      </c>
      <c r="BU12" s="10"/>
      <c r="BV12" s="11"/>
      <c r="BW12" s="11"/>
      <c r="BX12" s="11"/>
      <c r="BY12" s="10"/>
      <c r="BZ12" s="11"/>
      <c r="CA12" s="11"/>
      <c r="CB12" s="11"/>
      <c r="CC12" s="11"/>
      <c r="CD12" s="11"/>
    </row>
    <row r="13" spans="1:114" s="9" customFormat="1" ht="10.15" customHeight="1" thickBot="1">
      <c r="BU13" s="10"/>
      <c r="BV13" s="11"/>
      <c r="BW13" s="11"/>
      <c r="BX13" s="11"/>
      <c r="BY13" s="10"/>
      <c r="BZ13" s="11"/>
      <c r="CA13" s="11"/>
      <c r="CB13" s="11"/>
      <c r="CC13" s="11"/>
      <c r="CD13" s="11"/>
    </row>
    <row r="14" spans="1:114" s="9" customFormat="1" ht="16.5" thickBot="1">
      <c r="C14" s="413" t="str">
        <f>Ergebniseingabe!D18</f>
        <v>Gruppe A</v>
      </c>
      <c r="D14" s="414"/>
      <c r="E14" s="414"/>
      <c r="F14" s="414"/>
      <c r="G14" s="414"/>
      <c r="H14" s="414"/>
      <c r="I14" s="414"/>
      <c r="J14" s="414"/>
      <c r="K14" s="414"/>
      <c r="L14" s="414"/>
      <c r="M14" s="414"/>
      <c r="N14" s="414"/>
      <c r="O14" s="414"/>
      <c r="P14" s="414"/>
      <c r="Q14" s="414"/>
      <c r="R14" s="414"/>
      <c r="S14" s="414"/>
      <c r="T14" s="414"/>
      <c r="U14" s="414"/>
      <c r="V14" s="414"/>
      <c r="W14" s="415"/>
      <c r="AB14" s="410" t="str">
        <f>Ergebniseingabe!AC18</f>
        <v>Gruppe B</v>
      </c>
      <c r="AC14" s="411"/>
      <c r="AD14" s="411"/>
      <c r="AE14" s="411"/>
      <c r="AF14" s="411"/>
      <c r="AG14" s="411"/>
      <c r="AH14" s="411"/>
      <c r="AI14" s="411"/>
      <c r="AJ14" s="411"/>
      <c r="AK14" s="411"/>
      <c r="AL14" s="411"/>
      <c r="AM14" s="411"/>
      <c r="AN14" s="411"/>
      <c r="AO14" s="411"/>
      <c r="AP14" s="411"/>
      <c r="AQ14" s="411"/>
      <c r="AR14" s="411"/>
      <c r="AS14" s="411"/>
      <c r="AT14" s="411"/>
      <c r="AU14" s="411"/>
      <c r="AV14" s="412"/>
      <c r="BR14" s="10"/>
      <c r="BS14" s="11"/>
      <c r="BT14" s="11"/>
      <c r="BU14" s="11"/>
      <c r="BV14" s="10"/>
      <c r="BW14" s="11"/>
      <c r="BX14" s="11"/>
    </row>
    <row r="15" spans="1:114" s="9" customFormat="1" ht="15.75">
      <c r="B15" s="42">
        <v>1</v>
      </c>
      <c r="C15" s="360" t="str">
        <f>Ergebniseingabe!D19</f>
        <v>BSA Unterelbe</v>
      </c>
      <c r="D15" s="361"/>
      <c r="E15" s="361"/>
      <c r="F15" s="361"/>
      <c r="G15" s="361"/>
      <c r="H15" s="361"/>
      <c r="I15" s="361"/>
      <c r="J15" s="361"/>
      <c r="K15" s="361"/>
      <c r="L15" s="361"/>
      <c r="M15" s="361"/>
      <c r="N15" s="361"/>
      <c r="O15" s="361"/>
      <c r="P15" s="361"/>
      <c r="Q15" s="361"/>
      <c r="R15" s="361"/>
      <c r="S15" s="361"/>
      <c r="T15" s="361"/>
      <c r="U15" s="361"/>
      <c r="V15" s="361"/>
      <c r="W15" s="362"/>
      <c r="AA15" s="42">
        <v>1</v>
      </c>
      <c r="AB15" s="360" t="str">
        <f>Ergebniseingabe!AC19</f>
        <v>BSA Walddörfer</v>
      </c>
      <c r="AC15" s="361"/>
      <c r="AD15" s="361"/>
      <c r="AE15" s="361"/>
      <c r="AF15" s="361"/>
      <c r="AG15" s="361"/>
      <c r="AH15" s="361"/>
      <c r="AI15" s="361"/>
      <c r="AJ15" s="361"/>
      <c r="AK15" s="361"/>
      <c r="AL15" s="361"/>
      <c r="AM15" s="361"/>
      <c r="AN15" s="361"/>
      <c r="AO15" s="361"/>
      <c r="AP15" s="361"/>
      <c r="AQ15" s="361"/>
      <c r="AR15" s="361"/>
      <c r="AS15" s="361"/>
      <c r="AT15" s="361"/>
      <c r="AU15" s="361"/>
      <c r="AV15" s="362"/>
      <c r="BR15" s="10"/>
      <c r="BS15" s="11"/>
      <c r="BT15" s="11"/>
      <c r="BU15" s="11"/>
      <c r="BV15" s="10"/>
      <c r="BW15" s="11"/>
      <c r="BX15" s="11"/>
    </row>
    <row r="16" spans="1:114" s="9" customFormat="1" ht="15.75">
      <c r="B16" s="42">
        <v>2</v>
      </c>
      <c r="C16" s="357" t="str">
        <f>Ergebniseingabe!D20</f>
        <v>BSA Harburg</v>
      </c>
      <c r="D16" s="358"/>
      <c r="E16" s="358"/>
      <c r="F16" s="358"/>
      <c r="G16" s="358"/>
      <c r="H16" s="358"/>
      <c r="I16" s="358"/>
      <c r="J16" s="358"/>
      <c r="K16" s="358"/>
      <c r="L16" s="358"/>
      <c r="M16" s="358"/>
      <c r="N16" s="358"/>
      <c r="O16" s="358"/>
      <c r="P16" s="358"/>
      <c r="Q16" s="358"/>
      <c r="R16" s="358"/>
      <c r="S16" s="358"/>
      <c r="T16" s="358"/>
      <c r="U16" s="358"/>
      <c r="V16" s="358"/>
      <c r="W16" s="359"/>
      <c r="AA16" s="42">
        <v>2</v>
      </c>
      <c r="AB16" s="357" t="str">
        <f>Ergebniseingabe!AC20</f>
        <v>BSA Alster</v>
      </c>
      <c r="AC16" s="358"/>
      <c r="AD16" s="358"/>
      <c r="AE16" s="358"/>
      <c r="AF16" s="358"/>
      <c r="AG16" s="358"/>
      <c r="AH16" s="358"/>
      <c r="AI16" s="358"/>
      <c r="AJ16" s="358"/>
      <c r="AK16" s="358"/>
      <c r="AL16" s="358"/>
      <c r="AM16" s="358"/>
      <c r="AN16" s="358"/>
      <c r="AO16" s="358"/>
      <c r="AP16" s="358"/>
      <c r="AQ16" s="358"/>
      <c r="AR16" s="358"/>
      <c r="AS16" s="358"/>
      <c r="AT16" s="358"/>
      <c r="AU16" s="358"/>
      <c r="AV16" s="359"/>
      <c r="BR16" s="10"/>
      <c r="BS16" s="11"/>
      <c r="BT16" s="11"/>
      <c r="BU16" s="11"/>
      <c r="BV16" s="10"/>
      <c r="BW16" s="11"/>
      <c r="BX16" s="11"/>
    </row>
    <row r="17" spans="2:129" s="9" customFormat="1" ht="15.75">
      <c r="B17" s="42">
        <v>3</v>
      </c>
      <c r="C17" s="357" t="str">
        <f>Ergebniseingabe!D21</f>
        <v>BSA Ost</v>
      </c>
      <c r="D17" s="358"/>
      <c r="E17" s="358"/>
      <c r="F17" s="358"/>
      <c r="G17" s="358"/>
      <c r="H17" s="358"/>
      <c r="I17" s="358"/>
      <c r="J17" s="358"/>
      <c r="K17" s="358"/>
      <c r="L17" s="358"/>
      <c r="M17" s="358"/>
      <c r="N17" s="358"/>
      <c r="O17" s="358"/>
      <c r="P17" s="358"/>
      <c r="Q17" s="358"/>
      <c r="R17" s="358"/>
      <c r="S17" s="358"/>
      <c r="T17" s="358"/>
      <c r="U17" s="358"/>
      <c r="V17" s="358"/>
      <c r="W17" s="359"/>
      <c r="AA17" s="42">
        <v>3</v>
      </c>
      <c r="AB17" s="357" t="str">
        <f>Ergebniseingabe!AC21</f>
        <v>BSA Bergedorf</v>
      </c>
      <c r="AC17" s="358"/>
      <c r="AD17" s="358"/>
      <c r="AE17" s="358"/>
      <c r="AF17" s="358"/>
      <c r="AG17" s="358"/>
      <c r="AH17" s="358"/>
      <c r="AI17" s="358"/>
      <c r="AJ17" s="358"/>
      <c r="AK17" s="358"/>
      <c r="AL17" s="358"/>
      <c r="AM17" s="358"/>
      <c r="AN17" s="358"/>
      <c r="AO17" s="358"/>
      <c r="AP17" s="358"/>
      <c r="AQ17" s="358"/>
      <c r="AR17" s="358"/>
      <c r="AS17" s="358"/>
      <c r="AT17" s="358"/>
      <c r="AU17" s="358"/>
      <c r="AV17" s="359"/>
      <c r="BR17" s="10"/>
      <c r="BS17" s="11"/>
      <c r="BT17" s="11"/>
      <c r="BU17" s="11"/>
      <c r="BV17" s="10"/>
      <c r="BW17" s="11"/>
      <c r="BX17" s="11"/>
    </row>
    <row r="18" spans="2:129" s="9" customFormat="1" ht="16.5" thickBot="1">
      <c r="B18" s="42">
        <v>4</v>
      </c>
      <c r="C18" s="363" t="str">
        <f>Ergebniseingabe!D22</f>
        <v>BSA Nord</v>
      </c>
      <c r="D18" s="364"/>
      <c r="E18" s="364"/>
      <c r="F18" s="364"/>
      <c r="G18" s="364"/>
      <c r="H18" s="364"/>
      <c r="I18" s="364"/>
      <c r="J18" s="364"/>
      <c r="K18" s="364"/>
      <c r="L18" s="364"/>
      <c r="M18" s="364"/>
      <c r="N18" s="364"/>
      <c r="O18" s="364"/>
      <c r="P18" s="364"/>
      <c r="Q18" s="364"/>
      <c r="R18" s="364"/>
      <c r="S18" s="364"/>
      <c r="T18" s="364"/>
      <c r="U18" s="364"/>
      <c r="V18" s="364"/>
      <c r="W18" s="365"/>
      <c r="AA18" s="42">
        <v>4</v>
      </c>
      <c r="AB18" s="363" t="str">
        <f>Ergebniseingabe!AC22</f>
        <v>BSA Pinneberg</v>
      </c>
      <c r="AC18" s="364"/>
      <c r="AD18" s="364"/>
      <c r="AE18" s="364"/>
      <c r="AF18" s="364"/>
      <c r="AG18" s="364"/>
      <c r="AH18" s="364"/>
      <c r="AI18" s="364"/>
      <c r="AJ18" s="364"/>
      <c r="AK18" s="364"/>
      <c r="AL18" s="364"/>
      <c r="AM18" s="364"/>
      <c r="AN18" s="364"/>
      <c r="AO18" s="364"/>
      <c r="AP18" s="364"/>
      <c r="AQ18" s="364"/>
      <c r="AR18" s="364"/>
      <c r="AS18" s="364"/>
      <c r="AT18" s="364"/>
      <c r="AU18" s="364"/>
      <c r="AV18" s="365"/>
      <c r="BR18" s="10"/>
      <c r="BS18" s="11"/>
      <c r="BT18" s="11"/>
      <c r="BU18" s="11"/>
      <c r="BV18" s="10"/>
      <c r="BW18" s="11"/>
      <c r="BX18" s="11"/>
    </row>
    <row r="19" spans="2:129" s="9" customFormat="1" ht="15">
      <c r="BN19" s="10"/>
      <c r="BO19" s="11"/>
      <c r="BP19" s="11"/>
      <c r="BQ19" s="11"/>
      <c r="BR19" s="10"/>
      <c r="BS19" s="11"/>
      <c r="BT19" s="11"/>
      <c r="BU19" s="11"/>
      <c r="BV19" s="11"/>
      <c r="BW19" s="11"/>
    </row>
    <row r="20" spans="2:129" s="9" customFormat="1" ht="15.75">
      <c r="B20" s="41" t="s">
        <v>24</v>
      </c>
      <c r="BN20" s="10"/>
      <c r="BO20" s="11"/>
      <c r="BP20" s="11"/>
      <c r="BQ20" s="11"/>
      <c r="BR20" s="10"/>
      <c r="BS20" s="11"/>
      <c r="BT20" s="11"/>
      <c r="BU20" s="11"/>
      <c r="BV20" s="11"/>
      <c r="BW20" s="11"/>
    </row>
    <row r="21" spans="2:129" s="9" customFormat="1" ht="10.15" customHeight="1" thickBot="1">
      <c r="BN21" s="10"/>
      <c r="BO21" s="11"/>
      <c r="BP21" s="11"/>
      <c r="BQ21" s="11"/>
      <c r="BR21" s="10"/>
      <c r="BS21" s="11"/>
      <c r="BT21" s="11"/>
      <c r="BU21" s="11"/>
      <c r="BV21" s="11"/>
      <c r="BW21" s="11"/>
    </row>
    <row r="22" spans="2:129" s="9" customFormat="1" ht="16.899999999999999" customHeight="1" thickBot="1">
      <c r="B22" s="369" t="s">
        <v>25</v>
      </c>
      <c r="C22" s="370"/>
      <c r="D22" s="371" t="s">
        <v>26</v>
      </c>
      <c r="E22" s="372"/>
      <c r="F22" s="373"/>
      <c r="G22" s="371" t="s">
        <v>27</v>
      </c>
      <c r="H22" s="372"/>
      <c r="I22" s="372"/>
      <c r="J22" s="373"/>
      <c r="K22" s="371" t="s">
        <v>28</v>
      </c>
      <c r="L22" s="372"/>
      <c r="M22" s="372"/>
      <c r="N22" s="372"/>
      <c r="O22" s="372"/>
      <c r="P22" s="372"/>
      <c r="Q22" s="372"/>
      <c r="R22" s="372"/>
      <c r="S22" s="372"/>
      <c r="T22" s="372"/>
      <c r="U22" s="372"/>
      <c r="V22" s="372"/>
      <c r="W22" s="372"/>
      <c r="X22" s="372"/>
      <c r="Y22" s="372"/>
      <c r="Z22" s="372"/>
      <c r="AA22" s="372"/>
      <c r="AB22" s="372"/>
      <c r="AC22" s="372"/>
      <c r="AD22" s="372"/>
      <c r="AE22" s="372"/>
      <c r="AF22" s="372"/>
      <c r="AG22" s="372"/>
      <c r="AH22" s="372"/>
      <c r="AI22" s="372"/>
      <c r="AJ22" s="372"/>
      <c r="AK22" s="372"/>
      <c r="AL22" s="372"/>
      <c r="AM22" s="372"/>
      <c r="AN22" s="372"/>
      <c r="AO22" s="372"/>
      <c r="AP22" s="372"/>
      <c r="AQ22" s="372"/>
      <c r="AR22" s="372"/>
      <c r="AS22" s="372"/>
      <c r="AT22" s="372"/>
      <c r="AU22" s="372"/>
      <c r="AV22" s="372"/>
      <c r="AW22" s="372"/>
      <c r="AX22" s="372"/>
      <c r="AY22" s="372"/>
      <c r="AZ22" s="372"/>
      <c r="BA22" s="373"/>
      <c r="BB22" s="371" t="s">
        <v>29</v>
      </c>
      <c r="BC22" s="372"/>
      <c r="BD22" s="372"/>
      <c r="BE22" s="372"/>
      <c r="BF22" s="372"/>
      <c r="BG22" s="43"/>
      <c r="BH22" s="44"/>
      <c r="CD22" s="11"/>
      <c r="CE22" s="11"/>
      <c r="CF22" s="10"/>
      <c r="CG22" s="11"/>
      <c r="CH22" s="11"/>
      <c r="CI22" s="11"/>
      <c r="CJ22" s="10"/>
      <c r="CK22" s="11"/>
      <c r="CL22" s="11"/>
    </row>
    <row r="23" spans="2:129" s="45" customFormat="1" ht="20.25" customHeight="1">
      <c r="B23" s="353">
        <v>1</v>
      </c>
      <c r="C23" s="354"/>
      <c r="D23" s="354" t="str">
        <f>Ergebniseingabe!E27</f>
        <v>A</v>
      </c>
      <c r="E23" s="354"/>
      <c r="F23" s="354"/>
      <c r="G23" s="416">
        <f>Ergebniseingabe!H27</f>
        <v>0.5</v>
      </c>
      <c r="H23" s="417"/>
      <c r="I23" s="417"/>
      <c r="J23" s="418"/>
      <c r="K23" s="376" t="str">
        <f>Ergebniseingabe!L27</f>
        <v>BSA Unterelbe</v>
      </c>
      <c r="L23" s="361"/>
      <c r="M23" s="361"/>
      <c r="N23" s="361"/>
      <c r="O23" s="361"/>
      <c r="P23" s="361"/>
      <c r="Q23" s="361"/>
      <c r="R23" s="361"/>
      <c r="S23" s="361"/>
      <c r="T23" s="361"/>
      <c r="U23" s="361"/>
      <c r="V23" s="361"/>
      <c r="W23" s="361"/>
      <c r="X23" s="361"/>
      <c r="Y23" s="361"/>
      <c r="Z23" s="361"/>
      <c r="AA23" s="361"/>
      <c r="AB23" s="361"/>
      <c r="AC23" s="361"/>
      <c r="AD23" s="361"/>
      <c r="AE23" s="361"/>
      <c r="AF23" s="46" t="s">
        <v>31</v>
      </c>
      <c r="AG23" s="361" t="str">
        <f>Ergebniseingabe!AH27</f>
        <v>BSA Harburg</v>
      </c>
      <c r="AH23" s="361"/>
      <c r="AI23" s="361"/>
      <c r="AJ23" s="361"/>
      <c r="AK23" s="361"/>
      <c r="AL23" s="361"/>
      <c r="AM23" s="361"/>
      <c r="AN23" s="361"/>
      <c r="AO23" s="361"/>
      <c r="AP23" s="361"/>
      <c r="AQ23" s="361"/>
      <c r="AR23" s="361"/>
      <c r="AS23" s="361"/>
      <c r="AT23" s="361"/>
      <c r="AU23" s="361"/>
      <c r="AV23" s="361"/>
      <c r="AW23" s="361"/>
      <c r="AX23" s="361"/>
      <c r="AY23" s="361"/>
      <c r="AZ23" s="361"/>
      <c r="BA23" s="368"/>
      <c r="BB23" s="435" t="str">
        <f>IF(Ergebniseingabe!BC27="","",Ergebniseingabe!BC27)</f>
        <v/>
      </c>
      <c r="BC23" s="436"/>
      <c r="BD23" s="436"/>
      <c r="BE23" s="441" t="str">
        <f>IF(Ergebniseingabe!BF27="","",Ergebniseingabe!BF27)</f>
        <v/>
      </c>
      <c r="BF23" s="442"/>
      <c r="BG23" s="47"/>
      <c r="BX23" s="9"/>
      <c r="BY23" s="9"/>
      <c r="BZ23" s="9"/>
      <c r="CA23" s="9"/>
      <c r="CB23" s="9"/>
      <c r="CC23" s="9"/>
      <c r="CD23" s="11"/>
      <c r="CE23" s="11"/>
      <c r="CF23" s="10"/>
      <c r="CG23" s="10"/>
      <c r="CH23" s="10"/>
      <c r="CI23" s="10"/>
      <c r="CJ23" s="10"/>
      <c r="CK23" s="11"/>
      <c r="CL23" s="11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</row>
    <row r="24" spans="2:129" s="9" customFormat="1" ht="20.25" customHeight="1" thickBot="1">
      <c r="B24" s="374">
        <v>2</v>
      </c>
      <c r="C24" s="375"/>
      <c r="D24" s="375" t="str">
        <f>Ergebniseingabe!E28</f>
        <v>A</v>
      </c>
      <c r="E24" s="375"/>
      <c r="F24" s="375"/>
      <c r="G24" s="404">
        <f>Ergebniseingabe!H28</f>
        <v>0.51388888888888884</v>
      </c>
      <c r="H24" s="405"/>
      <c r="I24" s="405"/>
      <c r="J24" s="406"/>
      <c r="K24" s="401" t="str">
        <f>Ergebniseingabe!L28</f>
        <v>BSA Ost</v>
      </c>
      <c r="L24" s="364"/>
      <c r="M24" s="364"/>
      <c r="N24" s="364"/>
      <c r="O24" s="364"/>
      <c r="P24" s="364"/>
      <c r="Q24" s="364"/>
      <c r="R24" s="364"/>
      <c r="S24" s="364"/>
      <c r="T24" s="364"/>
      <c r="U24" s="364"/>
      <c r="V24" s="364"/>
      <c r="W24" s="364"/>
      <c r="X24" s="364"/>
      <c r="Y24" s="364"/>
      <c r="Z24" s="364"/>
      <c r="AA24" s="364"/>
      <c r="AB24" s="364"/>
      <c r="AC24" s="364"/>
      <c r="AD24" s="364"/>
      <c r="AE24" s="364"/>
      <c r="AF24" s="53" t="s">
        <v>31</v>
      </c>
      <c r="AG24" s="364" t="str">
        <f>Ergebniseingabe!AH28</f>
        <v>BSA Nord</v>
      </c>
      <c r="AH24" s="364"/>
      <c r="AI24" s="364"/>
      <c r="AJ24" s="364"/>
      <c r="AK24" s="364"/>
      <c r="AL24" s="364"/>
      <c r="AM24" s="364"/>
      <c r="AN24" s="364"/>
      <c r="AO24" s="364"/>
      <c r="AP24" s="364"/>
      <c r="AQ24" s="364"/>
      <c r="AR24" s="364"/>
      <c r="AS24" s="364"/>
      <c r="AT24" s="364"/>
      <c r="AU24" s="364"/>
      <c r="AV24" s="364"/>
      <c r="AW24" s="364"/>
      <c r="AX24" s="364"/>
      <c r="AY24" s="364"/>
      <c r="AZ24" s="364"/>
      <c r="BA24" s="422"/>
      <c r="BB24" s="437" t="str">
        <f>IF(Ergebniseingabe!BC28="","",Ergebniseingabe!BC28)</f>
        <v/>
      </c>
      <c r="BC24" s="438"/>
      <c r="BD24" s="438"/>
      <c r="BE24" s="445" t="str">
        <f>IF(Ergebniseingabe!BF28="","",Ergebniseingabe!BF28)</f>
        <v/>
      </c>
      <c r="BF24" s="446"/>
      <c r="BG24" s="48"/>
      <c r="CD24" s="11"/>
      <c r="CE24" s="11"/>
      <c r="CF24" s="10"/>
      <c r="CG24" s="10"/>
      <c r="CH24" s="10"/>
      <c r="CI24" s="10"/>
      <c r="CJ24" s="10"/>
      <c r="CK24" s="11"/>
      <c r="CL24" s="11"/>
    </row>
    <row r="25" spans="2:129" s="9" customFormat="1" ht="20.25" customHeight="1">
      <c r="B25" s="399">
        <v>3</v>
      </c>
      <c r="C25" s="400"/>
      <c r="D25" s="400" t="str">
        <f>Ergebniseingabe!E29</f>
        <v>B</v>
      </c>
      <c r="E25" s="400"/>
      <c r="F25" s="400"/>
      <c r="G25" s="419">
        <f>Ergebniseingabe!H29</f>
        <v>0.52777777777777768</v>
      </c>
      <c r="H25" s="420"/>
      <c r="I25" s="420"/>
      <c r="J25" s="421"/>
      <c r="K25" s="402" t="str">
        <f>Ergebniseingabe!L29</f>
        <v>BSA Walddörfer</v>
      </c>
      <c r="L25" s="403"/>
      <c r="M25" s="403"/>
      <c r="N25" s="403"/>
      <c r="O25" s="403"/>
      <c r="P25" s="403"/>
      <c r="Q25" s="403"/>
      <c r="R25" s="403"/>
      <c r="S25" s="403"/>
      <c r="T25" s="403"/>
      <c r="U25" s="403"/>
      <c r="V25" s="403"/>
      <c r="W25" s="403"/>
      <c r="X25" s="403"/>
      <c r="Y25" s="403"/>
      <c r="Z25" s="403"/>
      <c r="AA25" s="403"/>
      <c r="AB25" s="403"/>
      <c r="AC25" s="403"/>
      <c r="AD25" s="403"/>
      <c r="AE25" s="403"/>
      <c r="AF25" s="131" t="s">
        <v>31</v>
      </c>
      <c r="AG25" s="403" t="str">
        <f>Ergebniseingabe!AH29</f>
        <v>BSA Alster</v>
      </c>
      <c r="AH25" s="403"/>
      <c r="AI25" s="403"/>
      <c r="AJ25" s="403"/>
      <c r="AK25" s="403"/>
      <c r="AL25" s="403"/>
      <c r="AM25" s="403"/>
      <c r="AN25" s="403"/>
      <c r="AO25" s="403"/>
      <c r="AP25" s="403"/>
      <c r="AQ25" s="403"/>
      <c r="AR25" s="403"/>
      <c r="AS25" s="403"/>
      <c r="AT25" s="403"/>
      <c r="AU25" s="403"/>
      <c r="AV25" s="403"/>
      <c r="AW25" s="403"/>
      <c r="AX25" s="403"/>
      <c r="AY25" s="403"/>
      <c r="AZ25" s="403"/>
      <c r="BA25" s="423"/>
      <c r="BB25" s="443" t="str">
        <f>IF(Ergebniseingabe!BC29="","",Ergebniseingabe!BC29)</f>
        <v/>
      </c>
      <c r="BC25" s="444"/>
      <c r="BD25" s="444"/>
      <c r="BE25" s="439" t="str">
        <f>IF(Ergebniseingabe!BF29="","",Ergebniseingabe!BF29)</f>
        <v/>
      </c>
      <c r="BF25" s="440"/>
      <c r="BG25" s="48"/>
      <c r="CD25" s="11"/>
      <c r="CE25" s="11"/>
      <c r="CF25" s="10"/>
      <c r="CG25" s="10"/>
      <c r="CH25" s="10"/>
      <c r="CI25" s="10"/>
      <c r="CJ25" s="10"/>
      <c r="CK25" s="11"/>
      <c r="CL25" s="11"/>
    </row>
    <row r="26" spans="2:129" s="9" customFormat="1" ht="20.25" customHeight="1" thickBot="1">
      <c r="B26" s="374">
        <v>4</v>
      </c>
      <c r="C26" s="375"/>
      <c r="D26" s="375" t="str">
        <f>Ergebniseingabe!E30</f>
        <v>B</v>
      </c>
      <c r="E26" s="375"/>
      <c r="F26" s="375"/>
      <c r="G26" s="404">
        <f>Ergebniseingabe!H30</f>
        <v>0.54166666666666652</v>
      </c>
      <c r="H26" s="405"/>
      <c r="I26" s="405"/>
      <c r="J26" s="406"/>
      <c r="K26" s="401" t="str">
        <f>Ergebniseingabe!L30</f>
        <v>BSA Bergedorf</v>
      </c>
      <c r="L26" s="364"/>
      <c r="M26" s="364"/>
      <c r="N26" s="364"/>
      <c r="O26" s="364"/>
      <c r="P26" s="364"/>
      <c r="Q26" s="364"/>
      <c r="R26" s="364"/>
      <c r="S26" s="364"/>
      <c r="T26" s="364"/>
      <c r="U26" s="364"/>
      <c r="V26" s="364"/>
      <c r="W26" s="364"/>
      <c r="X26" s="364"/>
      <c r="Y26" s="364"/>
      <c r="Z26" s="364"/>
      <c r="AA26" s="364"/>
      <c r="AB26" s="364"/>
      <c r="AC26" s="364"/>
      <c r="AD26" s="364"/>
      <c r="AE26" s="364"/>
      <c r="AF26" s="53" t="s">
        <v>31</v>
      </c>
      <c r="AG26" s="364" t="str">
        <f>Ergebniseingabe!AH30</f>
        <v>BSA Pinneberg</v>
      </c>
      <c r="AH26" s="364"/>
      <c r="AI26" s="364"/>
      <c r="AJ26" s="364"/>
      <c r="AK26" s="364"/>
      <c r="AL26" s="364"/>
      <c r="AM26" s="364"/>
      <c r="AN26" s="364"/>
      <c r="AO26" s="364"/>
      <c r="AP26" s="364"/>
      <c r="AQ26" s="364"/>
      <c r="AR26" s="364"/>
      <c r="AS26" s="364"/>
      <c r="AT26" s="364"/>
      <c r="AU26" s="364"/>
      <c r="AV26" s="364"/>
      <c r="AW26" s="364"/>
      <c r="AX26" s="364"/>
      <c r="AY26" s="364"/>
      <c r="AZ26" s="364"/>
      <c r="BA26" s="422"/>
      <c r="BB26" s="437" t="str">
        <f>IF(Ergebniseingabe!BC30="","",Ergebniseingabe!BC30)</f>
        <v/>
      </c>
      <c r="BC26" s="438"/>
      <c r="BD26" s="438"/>
      <c r="BE26" s="445" t="str">
        <f>IF(Ergebniseingabe!BF30="","",Ergebniseingabe!BF30)</f>
        <v/>
      </c>
      <c r="BF26" s="446"/>
      <c r="BG26" s="48"/>
      <c r="CD26" s="11"/>
      <c r="CE26" s="11"/>
      <c r="CF26" s="10"/>
      <c r="CG26" s="10"/>
      <c r="CH26" s="10"/>
      <c r="CI26" s="10"/>
      <c r="CJ26" s="10"/>
      <c r="CK26" s="11"/>
      <c r="CL26" s="11"/>
    </row>
    <row r="27" spans="2:129" s="9" customFormat="1" ht="20.25" customHeight="1">
      <c r="B27" s="399">
        <v>5</v>
      </c>
      <c r="C27" s="400"/>
      <c r="D27" s="400" t="str">
        <f>Ergebniseingabe!E31</f>
        <v>A</v>
      </c>
      <c r="E27" s="400"/>
      <c r="F27" s="400"/>
      <c r="G27" s="419">
        <f>Ergebniseingabe!H31</f>
        <v>0.55555555555555536</v>
      </c>
      <c r="H27" s="420"/>
      <c r="I27" s="420"/>
      <c r="J27" s="421"/>
      <c r="K27" s="402" t="str">
        <f>Ergebniseingabe!L31</f>
        <v>BSA Unterelbe</v>
      </c>
      <c r="L27" s="403"/>
      <c r="M27" s="403"/>
      <c r="N27" s="403"/>
      <c r="O27" s="403"/>
      <c r="P27" s="403"/>
      <c r="Q27" s="403"/>
      <c r="R27" s="403"/>
      <c r="S27" s="403"/>
      <c r="T27" s="403"/>
      <c r="U27" s="403"/>
      <c r="V27" s="403"/>
      <c r="W27" s="403"/>
      <c r="X27" s="403"/>
      <c r="Y27" s="403"/>
      <c r="Z27" s="403"/>
      <c r="AA27" s="403"/>
      <c r="AB27" s="403"/>
      <c r="AC27" s="403"/>
      <c r="AD27" s="403"/>
      <c r="AE27" s="403"/>
      <c r="AF27" s="131" t="s">
        <v>31</v>
      </c>
      <c r="AG27" s="403" t="str">
        <f>Ergebniseingabe!AH31</f>
        <v>BSA Ost</v>
      </c>
      <c r="AH27" s="403"/>
      <c r="AI27" s="403"/>
      <c r="AJ27" s="403"/>
      <c r="AK27" s="403"/>
      <c r="AL27" s="403"/>
      <c r="AM27" s="403"/>
      <c r="AN27" s="403"/>
      <c r="AO27" s="403"/>
      <c r="AP27" s="403"/>
      <c r="AQ27" s="403"/>
      <c r="AR27" s="403"/>
      <c r="AS27" s="403"/>
      <c r="AT27" s="403"/>
      <c r="AU27" s="403"/>
      <c r="AV27" s="403"/>
      <c r="AW27" s="403"/>
      <c r="AX27" s="403"/>
      <c r="AY27" s="403"/>
      <c r="AZ27" s="403"/>
      <c r="BA27" s="423"/>
      <c r="BB27" s="443" t="str">
        <f>IF(Ergebniseingabe!BC31="","",Ergebniseingabe!BC31)</f>
        <v/>
      </c>
      <c r="BC27" s="444"/>
      <c r="BD27" s="444"/>
      <c r="BE27" s="439" t="str">
        <f>IF(Ergebniseingabe!BF31="","",Ergebniseingabe!BF31)</f>
        <v/>
      </c>
      <c r="BF27" s="440"/>
      <c r="BG27" s="48"/>
      <c r="CD27" s="11"/>
      <c r="CE27" s="11"/>
      <c r="CF27" s="10"/>
      <c r="CG27" s="10"/>
      <c r="CH27" s="10"/>
      <c r="CI27" s="10"/>
      <c r="CJ27" s="10"/>
      <c r="CK27" s="11"/>
      <c r="CL27" s="11"/>
    </row>
    <row r="28" spans="2:129" s="9" customFormat="1" ht="20.25" customHeight="1" thickBot="1">
      <c r="B28" s="374">
        <v>6</v>
      </c>
      <c r="C28" s="375"/>
      <c r="D28" s="375" t="str">
        <f>Ergebniseingabe!E32</f>
        <v>A</v>
      </c>
      <c r="E28" s="375"/>
      <c r="F28" s="375"/>
      <c r="G28" s="404">
        <f>Ergebniseingabe!H32</f>
        <v>0.5694444444444442</v>
      </c>
      <c r="H28" s="405"/>
      <c r="I28" s="405"/>
      <c r="J28" s="406"/>
      <c r="K28" s="401" t="str">
        <f>Ergebniseingabe!L32</f>
        <v>BSA Harburg</v>
      </c>
      <c r="L28" s="364"/>
      <c r="M28" s="364"/>
      <c r="N28" s="364"/>
      <c r="O28" s="364"/>
      <c r="P28" s="364"/>
      <c r="Q28" s="364"/>
      <c r="R28" s="364"/>
      <c r="S28" s="364"/>
      <c r="T28" s="364"/>
      <c r="U28" s="364"/>
      <c r="V28" s="364"/>
      <c r="W28" s="364"/>
      <c r="X28" s="364"/>
      <c r="Y28" s="364"/>
      <c r="Z28" s="364"/>
      <c r="AA28" s="364"/>
      <c r="AB28" s="364"/>
      <c r="AC28" s="364"/>
      <c r="AD28" s="364"/>
      <c r="AE28" s="364"/>
      <c r="AF28" s="53" t="s">
        <v>31</v>
      </c>
      <c r="AG28" s="364" t="str">
        <f>Ergebniseingabe!AH32</f>
        <v>BSA Nord</v>
      </c>
      <c r="AH28" s="364"/>
      <c r="AI28" s="364"/>
      <c r="AJ28" s="364"/>
      <c r="AK28" s="364"/>
      <c r="AL28" s="364"/>
      <c r="AM28" s="364"/>
      <c r="AN28" s="364"/>
      <c r="AO28" s="364"/>
      <c r="AP28" s="364"/>
      <c r="AQ28" s="364"/>
      <c r="AR28" s="364"/>
      <c r="AS28" s="364"/>
      <c r="AT28" s="364"/>
      <c r="AU28" s="364"/>
      <c r="AV28" s="364"/>
      <c r="AW28" s="364"/>
      <c r="AX28" s="364"/>
      <c r="AY28" s="364"/>
      <c r="AZ28" s="364"/>
      <c r="BA28" s="422"/>
      <c r="BB28" s="437" t="str">
        <f>IF(Ergebniseingabe!BC32="","",Ergebniseingabe!BC32)</f>
        <v/>
      </c>
      <c r="BC28" s="438"/>
      <c r="BD28" s="438"/>
      <c r="BE28" s="445" t="str">
        <f>IF(Ergebniseingabe!BF32="","",Ergebniseingabe!BF32)</f>
        <v/>
      </c>
      <c r="BF28" s="446"/>
      <c r="BG28" s="48"/>
      <c r="CD28" s="11"/>
      <c r="CE28" s="11"/>
      <c r="CF28" s="10"/>
      <c r="CG28" s="10"/>
      <c r="CH28" s="10"/>
      <c r="CI28" s="10"/>
      <c r="CJ28" s="10"/>
      <c r="CK28" s="11"/>
      <c r="CL28" s="11"/>
      <c r="CP28" s="49"/>
      <c r="CQ28" s="49"/>
      <c r="CR28" s="50"/>
      <c r="CS28" s="49"/>
      <c r="CT28" s="51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M28" s="49"/>
      <c r="DN28" s="49"/>
      <c r="DP28" s="49"/>
      <c r="DQ28" s="49"/>
      <c r="DS28" s="49"/>
      <c r="DV28" s="49"/>
      <c r="DX28" s="51"/>
      <c r="DY28" s="51"/>
    </row>
    <row r="29" spans="2:129" s="9" customFormat="1" ht="20.25" customHeight="1">
      <c r="B29" s="399">
        <v>7</v>
      </c>
      <c r="C29" s="400"/>
      <c r="D29" s="400" t="str">
        <f>Ergebniseingabe!E33</f>
        <v>B</v>
      </c>
      <c r="E29" s="400"/>
      <c r="F29" s="400"/>
      <c r="G29" s="419">
        <f>Ergebniseingabe!H33</f>
        <v>0.58333333333333304</v>
      </c>
      <c r="H29" s="420"/>
      <c r="I29" s="420"/>
      <c r="J29" s="421"/>
      <c r="K29" s="402" t="str">
        <f>Ergebniseingabe!L33</f>
        <v>BSA Walddörfer</v>
      </c>
      <c r="L29" s="403"/>
      <c r="M29" s="403"/>
      <c r="N29" s="403"/>
      <c r="O29" s="403"/>
      <c r="P29" s="403"/>
      <c r="Q29" s="403"/>
      <c r="R29" s="403"/>
      <c r="S29" s="403"/>
      <c r="T29" s="403"/>
      <c r="U29" s="403"/>
      <c r="V29" s="403"/>
      <c r="W29" s="403"/>
      <c r="X29" s="403"/>
      <c r="Y29" s="403"/>
      <c r="Z29" s="403"/>
      <c r="AA29" s="403"/>
      <c r="AB29" s="403"/>
      <c r="AC29" s="403"/>
      <c r="AD29" s="403"/>
      <c r="AE29" s="403"/>
      <c r="AF29" s="131" t="s">
        <v>31</v>
      </c>
      <c r="AG29" s="403" t="str">
        <f>Ergebniseingabe!AH33</f>
        <v>BSA Bergedorf</v>
      </c>
      <c r="AH29" s="403"/>
      <c r="AI29" s="403"/>
      <c r="AJ29" s="403"/>
      <c r="AK29" s="403"/>
      <c r="AL29" s="403"/>
      <c r="AM29" s="403"/>
      <c r="AN29" s="403"/>
      <c r="AO29" s="403"/>
      <c r="AP29" s="403"/>
      <c r="AQ29" s="403"/>
      <c r="AR29" s="403"/>
      <c r="AS29" s="403"/>
      <c r="AT29" s="403"/>
      <c r="AU29" s="403"/>
      <c r="AV29" s="403"/>
      <c r="AW29" s="403"/>
      <c r="AX29" s="403"/>
      <c r="AY29" s="403"/>
      <c r="AZ29" s="403"/>
      <c r="BA29" s="423"/>
      <c r="BB29" s="443" t="str">
        <f>IF(Ergebniseingabe!BC33="","",Ergebniseingabe!BC33)</f>
        <v/>
      </c>
      <c r="BC29" s="444"/>
      <c r="BD29" s="444"/>
      <c r="BE29" s="439" t="str">
        <f>IF(Ergebniseingabe!BF33="","",Ergebniseingabe!BF33)</f>
        <v/>
      </c>
      <c r="BF29" s="440"/>
      <c r="BG29" s="48"/>
      <c r="CD29" s="11"/>
      <c r="CE29" s="11"/>
      <c r="CF29" s="10"/>
      <c r="CG29" s="10"/>
      <c r="CH29" s="10"/>
      <c r="CI29" s="10"/>
      <c r="CJ29" s="10"/>
      <c r="CK29" s="11"/>
      <c r="CL29" s="11"/>
    </row>
    <row r="30" spans="2:129" s="9" customFormat="1" ht="20.25" customHeight="1" thickBot="1">
      <c r="B30" s="374">
        <v>8</v>
      </c>
      <c r="C30" s="375"/>
      <c r="D30" s="375" t="str">
        <f>Ergebniseingabe!E34</f>
        <v>B</v>
      </c>
      <c r="E30" s="375"/>
      <c r="F30" s="375"/>
      <c r="G30" s="404">
        <f>Ergebniseingabe!H34</f>
        <v>0.59722222222222188</v>
      </c>
      <c r="H30" s="405"/>
      <c r="I30" s="405"/>
      <c r="J30" s="406"/>
      <c r="K30" s="401" t="str">
        <f>Ergebniseingabe!L34</f>
        <v>BSA Alster</v>
      </c>
      <c r="L30" s="364"/>
      <c r="M30" s="364"/>
      <c r="N30" s="364"/>
      <c r="O30" s="364"/>
      <c r="P30" s="364"/>
      <c r="Q30" s="364"/>
      <c r="R30" s="364"/>
      <c r="S30" s="364"/>
      <c r="T30" s="364"/>
      <c r="U30" s="364"/>
      <c r="V30" s="364"/>
      <c r="W30" s="364"/>
      <c r="X30" s="364"/>
      <c r="Y30" s="364"/>
      <c r="Z30" s="364"/>
      <c r="AA30" s="364"/>
      <c r="AB30" s="364"/>
      <c r="AC30" s="364"/>
      <c r="AD30" s="364"/>
      <c r="AE30" s="364"/>
      <c r="AF30" s="53" t="s">
        <v>31</v>
      </c>
      <c r="AG30" s="364" t="str">
        <f>Ergebniseingabe!AH34</f>
        <v>BSA Pinneberg</v>
      </c>
      <c r="AH30" s="364"/>
      <c r="AI30" s="364"/>
      <c r="AJ30" s="364"/>
      <c r="AK30" s="364"/>
      <c r="AL30" s="364"/>
      <c r="AM30" s="364"/>
      <c r="AN30" s="364"/>
      <c r="AO30" s="364"/>
      <c r="AP30" s="364"/>
      <c r="AQ30" s="364"/>
      <c r="AR30" s="364"/>
      <c r="AS30" s="364"/>
      <c r="AT30" s="364"/>
      <c r="AU30" s="364"/>
      <c r="AV30" s="364"/>
      <c r="AW30" s="364"/>
      <c r="AX30" s="364"/>
      <c r="AY30" s="364"/>
      <c r="AZ30" s="364"/>
      <c r="BA30" s="422"/>
      <c r="BB30" s="437" t="str">
        <f>IF(Ergebniseingabe!BC34="","",Ergebniseingabe!BC34)</f>
        <v/>
      </c>
      <c r="BC30" s="438"/>
      <c r="BD30" s="438"/>
      <c r="BE30" s="445" t="str">
        <f>IF(Ergebniseingabe!BF34="","",Ergebniseingabe!BF34)</f>
        <v/>
      </c>
      <c r="BF30" s="446"/>
      <c r="BG30" s="48"/>
      <c r="CD30" s="11"/>
      <c r="CE30" s="11"/>
      <c r="CF30" s="10"/>
      <c r="CG30" s="10"/>
      <c r="CH30" s="10"/>
      <c r="CI30" s="10"/>
      <c r="CJ30" s="10"/>
      <c r="CK30" s="11"/>
      <c r="CL30" s="11"/>
      <c r="CN30" s="52"/>
      <c r="CO30" s="49"/>
      <c r="CP30" s="49"/>
      <c r="CQ30" s="49"/>
      <c r="CR30" s="50"/>
      <c r="CS30" s="49"/>
      <c r="CT30" s="51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M30" s="49"/>
      <c r="DN30" s="49"/>
      <c r="DP30" s="49"/>
      <c r="DQ30" s="49"/>
      <c r="DS30" s="49"/>
      <c r="DV30" s="49"/>
      <c r="DX30" s="51"/>
      <c r="DY30" s="51"/>
    </row>
    <row r="31" spans="2:129" s="9" customFormat="1" ht="20.25" customHeight="1">
      <c r="B31" s="399">
        <v>9</v>
      </c>
      <c r="C31" s="400"/>
      <c r="D31" s="400" t="str">
        <f>Ergebniseingabe!E35</f>
        <v>A</v>
      </c>
      <c r="E31" s="400"/>
      <c r="F31" s="400"/>
      <c r="G31" s="419">
        <f>Ergebniseingabe!H35</f>
        <v>0.61111111111111072</v>
      </c>
      <c r="H31" s="420"/>
      <c r="I31" s="420"/>
      <c r="J31" s="421"/>
      <c r="K31" s="402" t="str">
        <f>Ergebniseingabe!L35</f>
        <v>BSA Nord</v>
      </c>
      <c r="L31" s="403"/>
      <c r="M31" s="403"/>
      <c r="N31" s="403"/>
      <c r="O31" s="403"/>
      <c r="P31" s="403"/>
      <c r="Q31" s="403"/>
      <c r="R31" s="403"/>
      <c r="S31" s="403"/>
      <c r="T31" s="403"/>
      <c r="U31" s="403"/>
      <c r="V31" s="403"/>
      <c r="W31" s="403"/>
      <c r="X31" s="403"/>
      <c r="Y31" s="403"/>
      <c r="Z31" s="403"/>
      <c r="AA31" s="403"/>
      <c r="AB31" s="403"/>
      <c r="AC31" s="403"/>
      <c r="AD31" s="403"/>
      <c r="AE31" s="403"/>
      <c r="AF31" s="131" t="s">
        <v>31</v>
      </c>
      <c r="AG31" s="403" t="str">
        <f>Ergebniseingabe!AH35</f>
        <v>BSA Unterelbe</v>
      </c>
      <c r="AH31" s="403"/>
      <c r="AI31" s="403"/>
      <c r="AJ31" s="403"/>
      <c r="AK31" s="403"/>
      <c r="AL31" s="403"/>
      <c r="AM31" s="403"/>
      <c r="AN31" s="403"/>
      <c r="AO31" s="403"/>
      <c r="AP31" s="403"/>
      <c r="AQ31" s="403"/>
      <c r="AR31" s="403"/>
      <c r="AS31" s="403"/>
      <c r="AT31" s="403"/>
      <c r="AU31" s="403"/>
      <c r="AV31" s="403"/>
      <c r="AW31" s="403"/>
      <c r="AX31" s="403"/>
      <c r="AY31" s="403"/>
      <c r="AZ31" s="403"/>
      <c r="BA31" s="423"/>
      <c r="BB31" s="443" t="str">
        <f>IF(Ergebniseingabe!BC35="","",Ergebniseingabe!BC35)</f>
        <v/>
      </c>
      <c r="BC31" s="444"/>
      <c r="BD31" s="444"/>
      <c r="BE31" s="439" t="str">
        <f>IF(Ergebniseingabe!BF35="","",Ergebniseingabe!BF35)</f>
        <v/>
      </c>
      <c r="BF31" s="440"/>
      <c r="BG31" s="48"/>
      <c r="CD31" s="11"/>
      <c r="CE31" s="11"/>
      <c r="CF31" s="10"/>
      <c r="CG31" s="10"/>
      <c r="CH31" s="10"/>
      <c r="CI31" s="10"/>
      <c r="CJ31" s="10"/>
      <c r="CK31" s="11"/>
      <c r="CL31" s="11"/>
      <c r="CP31" s="49"/>
      <c r="CQ31" s="49"/>
      <c r="CR31" s="50"/>
      <c r="CS31" s="49"/>
      <c r="CT31" s="51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M31" s="49"/>
      <c r="DN31" s="49"/>
      <c r="DP31" s="49"/>
      <c r="DQ31" s="49"/>
      <c r="DS31" s="49"/>
      <c r="DV31" s="49"/>
      <c r="DX31" s="51"/>
      <c r="DY31" s="51"/>
    </row>
    <row r="32" spans="2:129" s="9" customFormat="1" ht="20.25" customHeight="1" thickBot="1">
      <c r="B32" s="374">
        <v>10</v>
      </c>
      <c r="C32" s="375"/>
      <c r="D32" s="375" t="str">
        <f>Ergebniseingabe!E36</f>
        <v>A</v>
      </c>
      <c r="E32" s="375"/>
      <c r="F32" s="375"/>
      <c r="G32" s="404">
        <f>Ergebniseingabe!H36</f>
        <v>0.62499999999999956</v>
      </c>
      <c r="H32" s="405"/>
      <c r="I32" s="405"/>
      <c r="J32" s="406"/>
      <c r="K32" s="401" t="str">
        <f>Ergebniseingabe!L36</f>
        <v>BSA Ost</v>
      </c>
      <c r="L32" s="364"/>
      <c r="M32" s="364"/>
      <c r="N32" s="364"/>
      <c r="O32" s="364"/>
      <c r="P32" s="364"/>
      <c r="Q32" s="364"/>
      <c r="R32" s="364"/>
      <c r="S32" s="364"/>
      <c r="T32" s="364"/>
      <c r="U32" s="364"/>
      <c r="V32" s="364"/>
      <c r="W32" s="364"/>
      <c r="X32" s="364"/>
      <c r="Y32" s="364"/>
      <c r="Z32" s="364"/>
      <c r="AA32" s="364"/>
      <c r="AB32" s="364"/>
      <c r="AC32" s="364"/>
      <c r="AD32" s="364"/>
      <c r="AE32" s="364"/>
      <c r="AF32" s="53" t="s">
        <v>31</v>
      </c>
      <c r="AG32" s="364" t="str">
        <f>Ergebniseingabe!AH36</f>
        <v>BSA Harburg</v>
      </c>
      <c r="AH32" s="364"/>
      <c r="AI32" s="364"/>
      <c r="AJ32" s="364"/>
      <c r="AK32" s="364"/>
      <c r="AL32" s="364"/>
      <c r="AM32" s="364"/>
      <c r="AN32" s="364"/>
      <c r="AO32" s="364"/>
      <c r="AP32" s="364"/>
      <c r="AQ32" s="364"/>
      <c r="AR32" s="364"/>
      <c r="AS32" s="364"/>
      <c r="AT32" s="364"/>
      <c r="AU32" s="364"/>
      <c r="AV32" s="364"/>
      <c r="AW32" s="364"/>
      <c r="AX32" s="364"/>
      <c r="AY32" s="364"/>
      <c r="AZ32" s="364"/>
      <c r="BA32" s="422"/>
      <c r="BB32" s="437" t="str">
        <f>IF(Ergebniseingabe!BC36="","",Ergebniseingabe!BC36)</f>
        <v/>
      </c>
      <c r="BC32" s="438"/>
      <c r="BD32" s="438"/>
      <c r="BE32" s="445" t="str">
        <f>IF(Ergebniseingabe!BF36="","",Ergebniseingabe!BF36)</f>
        <v/>
      </c>
      <c r="BF32" s="446"/>
      <c r="BG32" s="48"/>
      <c r="CD32" s="11"/>
      <c r="CE32" s="11"/>
      <c r="CF32" s="10"/>
      <c r="CG32" s="10"/>
      <c r="CH32" s="10"/>
      <c r="CI32" s="10"/>
      <c r="CJ32" s="10"/>
      <c r="CK32" s="11"/>
      <c r="CL32" s="11"/>
      <c r="CT32" s="51"/>
    </row>
    <row r="33" spans="2:129" s="9" customFormat="1" ht="20.25" customHeight="1">
      <c r="B33" s="399">
        <v>11</v>
      </c>
      <c r="C33" s="400"/>
      <c r="D33" s="400" t="str">
        <f>Ergebniseingabe!E37</f>
        <v>B</v>
      </c>
      <c r="E33" s="400"/>
      <c r="F33" s="400"/>
      <c r="G33" s="419">
        <f>Ergebniseingabe!H37</f>
        <v>0.6388888888888884</v>
      </c>
      <c r="H33" s="420"/>
      <c r="I33" s="420"/>
      <c r="J33" s="421"/>
      <c r="K33" s="402" t="str">
        <f>Ergebniseingabe!L37</f>
        <v>BSA Pinneberg</v>
      </c>
      <c r="L33" s="403"/>
      <c r="M33" s="403"/>
      <c r="N33" s="403"/>
      <c r="O33" s="403"/>
      <c r="P33" s="403"/>
      <c r="Q33" s="403"/>
      <c r="R33" s="403"/>
      <c r="S33" s="403"/>
      <c r="T33" s="403"/>
      <c r="U33" s="403"/>
      <c r="V33" s="403"/>
      <c r="W33" s="403"/>
      <c r="X33" s="403"/>
      <c r="Y33" s="403"/>
      <c r="Z33" s="403"/>
      <c r="AA33" s="403"/>
      <c r="AB33" s="403"/>
      <c r="AC33" s="403"/>
      <c r="AD33" s="403"/>
      <c r="AE33" s="403"/>
      <c r="AF33" s="131" t="s">
        <v>31</v>
      </c>
      <c r="AG33" s="403" t="str">
        <f>Ergebniseingabe!AH37</f>
        <v>BSA Walddörfer</v>
      </c>
      <c r="AH33" s="403"/>
      <c r="AI33" s="403"/>
      <c r="AJ33" s="403"/>
      <c r="AK33" s="403"/>
      <c r="AL33" s="403"/>
      <c r="AM33" s="403"/>
      <c r="AN33" s="403"/>
      <c r="AO33" s="403"/>
      <c r="AP33" s="403"/>
      <c r="AQ33" s="403"/>
      <c r="AR33" s="403"/>
      <c r="AS33" s="403"/>
      <c r="AT33" s="403"/>
      <c r="AU33" s="403"/>
      <c r="AV33" s="403"/>
      <c r="AW33" s="403"/>
      <c r="AX33" s="403"/>
      <c r="AY33" s="403"/>
      <c r="AZ33" s="403"/>
      <c r="BA33" s="423"/>
      <c r="BB33" s="443" t="str">
        <f>IF(Ergebniseingabe!BC37="","",Ergebniseingabe!BC37)</f>
        <v/>
      </c>
      <c r="BC33" s="444"/>
      <c r="BD33" s="444"/>
      <c r="BE33" s="439" t="str">
        <f>IF(Ergebniseingabe!BF37="","",Ergebniseingabe!BF37)</f>
        <v/>
      </c>
      <c r="BF33" s="440"/>
      <c r="BG33" s="48"/>
      <c r="CD33" s="11"/>
      <c r="CE33" s="11"/>
      <c r="CF33" s="10"/>
      <c r="CG33" s="10"/>
      <c r="CH33" s="10"/>
      <c r="CI33" s="10"/>
      <c r="CJ33" s="10"/>
      <c r="CK33" s="11"/>
      <c r="CL33" s="11"/>
      <c r="CN33" s="52"/>
      <c r="CO33" s="49"/>
      <c r="CP33" s="49"/>
      <c r="CQ33" s="49"/>
      <c r="CR33" s="50"/>
      <c r="CS33" s="49"/>
      <c r="CT33" s="51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M33" s="49"/>
      <c r="DN33" s="49"/>
      <c r="DP33" s="49"/>
      <c r="DQ33" s="49"/>
      <c r="DS33" s="49"/>
      <c r="DV33" s="49"/>
      <c r="DX33" s="51"/>
      <c r="DY33" s="51"/>
    </row>
    <row r="34" spans="2:129" s="9" customFormat="1" ht="20.25" customHeight="1" thickBot="1">
      <c r="B34" s="374">
        <v>12</v>
      </c>
      <c r="C34" s="375"/>
      <c r="D34" s="375" t="str">
        <f>Ergebniseingabe!E38</f>
        <v>B</v>
      </c>
      <c r="E34" s="375"/>
      <c r="F34" s="375"/>
      <c r="G34" s="404">
        <f>Ergebniseingabe!H38</f>
        <v>0.65277777777777724</v>
      </c>
      <c r="H34" s="405"/>
      <c r="I34" s="405"/>
      <c r="J34" s="406"/>
      <c r="K34" s="401" t="str">
        <f>Ergebniseingabe!L38</f>
        <v>BSA Bergedorf</v>
      </c>
      <c r="L34" s="364"/>
      <c r="M34" s="364"/>
      <c r="N34" s="364"/>
      <c r="O34" s="364"/>
      <c r="P34" s="364"/>
      <c r="Q34" s="364"/>
      <c r="R34" s="364"/>
      <c r="S34" s="364"/>
      <c r="T34" s="364"/>
      <c r="U34" s="364"/>
      <c r="V34" s="364"/>
      <c r="W34" s="364"/>
      <c r="X34" s="364"/>
      <c r="Y34" s="364"/>
      <c r="Z34" s="364"/>
      <c r="AA34" s="364"/>
      <c r="AB34" s="364"/>
      <c r="AC34" s="364"/>
      <c r="AD34" s="364"/>
      <c r="AE34" s="364"/>
      <c r="AF34" s="53" t="s">
        <v>31</v>
      </c>
      <c r="AG34" s="364" t="str">
        <f>Ergebniseingabe!AH38</f>
        <v>BSA Alster</v>
      </c>
      <c r="AH34" s="364"/>
      <c r="AI34" s="364"/>
      <c r="AJ34" s="364"/>
      <c r="AK34" s="364"/>
      <c r="AL34" s="364"/>
      <c r="AM34" s="364"/>
      <c r="AN34" s="364"/>
      <c r="AO34" s="364"/>
      <c r="AP34" s="364"/>
      <c r="AQ34" s="364"/>
      <c r="AR34" s="364"/>
      <c r="AS34" s="364"/>
      <c r="AT34" s="364"/>
      <c r="AU34" s="364"/>
      <c r="AV34" s="364"/>
      <c r="AW34" s="364"/>
      <c r="AX34" s="364"/>
      <c r="AY34" s="364"/>
      <c r="AZ34" s="364"/>
      <c r="BA34" s="422"/>
      <c r="BB34" s="437" t="str">
        <f>IF(Ergebniseingabe!BC38="","",Ergebniseingabe!BC38)</f>
        <v/>
      </c>
      <c r="BC34" s="438"/>
      <c r="BD34" s="438"/>
      <c r="BE34" s="445" t="str">
        <f>IF(Ergebniseingabe!BF38="","",Ergebniseingabe!BF38)</f>
        <v/>
      </c>
      <c r="BF34" s="446"/>
      <c r="BG34" s="48"/>
      <c r="CD34" s="11"/>
      <c r="CE34" s="11"/>
      <c r="CF34" s="10"/>
      <c r="CG34" s="10"/>
      <c r="CH34" s="10"/>
      <c r="CI34" s="10"/>
      <c r="CJ34" s="10"/>
      <c r="CK34" s="11"/>
      <c r="CL34" s="11"/>
      <c r="CT34" s="51"/>
    </row>
    <row r="35" spans="2:129" s="9" customFormat="1" ht="18" customHeight="1">
      <c r="BN35" s="10"/>
      <c r="BO35" s="11"/>
      <c r="BP35" s="11"/>
      <c r="BQ35" s="11"/>
      <c r="BR35" s="10"/>
      <c r="BS35" s="11"/>
      <c r="BT35" s="11"/>
      <c r="BU35" s="11"/>
      <c r="BV35" s="11"/>
      <c r="BW35" s="11"/>
    </row>
    <row r="36" spans="2:129" s="9" customFormat="1" ht="18" customHeight="1" thickBot="1">
      <c r="J36" s="41" t="s">
        <v>80</v>
      </c>
      <c r="BO36" s="10"/>
      <c r="BP36" s="11"/>
      <c r="BQ36" s="11"/>
      <c r="BR36" s="11"/>
      <c r="BS36" s="10"/>
      <c r="BT36" s="11"/>
      <c r="BU36" s="11"/>
      <c r="BV36" s="11"/>
      <c r="BW36" s="11"/>
      <c r="BX36" s="11"/>
    </row>
    <row r="37" spans="2:129" s="9" customFormat="1" ht="18" customHeight="1">
      <c r="B37" s="54"/>
      <c r="C37" s="54"/>
      <c r="D37" s="54"/>
      <c r="E37" s="54"/>
      <c r="F37" s="54"/>
      <c r="G37" s="54"/>
      <c r="H37" s="54"/>
      <c r="J37" s="41"/>
      <c r="AG37" s="456" t="str">
        <f>L45</f>
        <v>BSA Unterelbe</v>
      </c>
      <c r="AH37" s="457"/>
      <c r="AI37" s="458"/>
      <c r="AJ37" s="465" t="str">
        <f>L46</f>
        <v>BSA Harburg</v>
      </c>
      <c r="AK37" s="457"/>
      <c r="AL37" s="458"/>
      <c r="AM37" s="465" t="str">
        <f>L47</f>
        <v>BSA Ost</v>
      </c>
      <c r="AN37" s="457"/>
      <c r="AO37" s="458"/>
      <c r="AP37" s="465" t="str">
        <f>L48</f>
        <v>BSA Nord</v>
      </c>
      <c r="AQ37" s="457"/>
      <c r="AR37" s="469"/>
      <c r="BN37" s="10"/>
      <c r="BO37" s="11"/>
      <c r="BP37" s="11"/>
      <c r="BQ37" s="11"/>
      <c r="BR37" s="10"/>
      <c r="BS37" s="11"/>
      <c r="BT37" s="11"/>
      <c r="BU37" s="11"/>
      <c r="BV37" s="11"/>
      <c r="BW37" s="11"/>
    </row>
    <row r="38" spans="2:129" s="9" customFormat="1" ht="18" customHeight="1">
      <c r="B38" s="54"/>
      <c r="C38" s="54"/>
      <c r="D38" s="54"/>
      <c r="E38" s="54"/>
      <c r="F38" s="54"/>
      <c r="G38" s="54"/>
      <c r="H38" s="54"/>
      <c r="J38" s="41"/>
      <c r="AG38" s="459"/>
      <c r="AH38" s="460"/>
      <c r="AI38" s="461"/>
      <c r="AJ38" s="466"/>
      <c r="AK38" s="460"/>
      <c r="AL38" s="461"/>
      <c r="AM38" s="466"/>
      <c r="AN38" s="460"/>
      <c r="AO38" s="461"/>
      <c r="AP38" s="466"/>
      <c r="AQ38" s="460"/>
      <c r="AR38" s="470"/>
      <c r="BN38" s="10"/>
      <c r="BO38" s="11"/>
      <c r="BP38" s="11"/>
      <c r="BQ38" s="11"/>
      <c r="BR38" s="10"/>
      <c r="BS38" s="11"/>
      <c r="BT38" s="11"/>
      <c r="BU38" s="11"/>
      <c r="BV38" s="11"/>
      <c r="BW38" s="11"/>
    </row>
    <row r="39" spans="2:129" s="9" customFormat="1" ht="18" customHeight="1">
      <c r="B39" s="54"/>
      <c r="C39" s="54"/>
      <c r="D39" s="54"/>
      <c r="E39" s="54"/>
      <c r="F39" s="54"/>
      <c r="G39" s="54"/>
      <c r="H39" s="54"/>
      <c r="J39" s="41"/>
      <c r="AG39" s="459"/>
      <c r="AH39" s="460"/>
      <c r="AI39" s="461"/>
      <c r="AJ39" s="466"/>
      <c r="AK39" s="460"/>
      <c r="AL39" s="461"/>
      <c r="AM39" s="466"/>
      <c r="AN39" s="460"/>
      <c r="AO39" s="461"/>
      <c r="AP39" s="466"/>
      <c r="AQ39" s="460"/>
      <c r="AR39" s="470"/>
      <c r="BN39" s="10"/>
      <c r="BO39" s="11"/>
      <c r="BP39" s="11"/>
      <c r="BQ39" s="11"/>
      <c r="BR39" s="10"/>
      <c r="BS39" s="11"/>
      <c r="BT39" s="11"/>
      <c r="BU39" s="11"/>
      <c r="BV39" s="11"/>
      <c r="BW39" s="11"/>
    </row>
    <row r="40" spans="2:129" s="9" customFormat="1" ht="18" customHeight="1">
      <c r="B40" s="54"/>
      <c r="C40" s="54"/>
      <c r="D40" s="54"/>
      <c r="E40" s="54"/>
      <c r="F40" s="54"/>
      <c r="G40" s="54"/>
      <c r="H40" s="54"/>
      <c r="J40" s="41"/>
      <c r="AG40" s="459"/>
      <c r="AH40" s="460"/>
      <c r="AI40" s="461"/>
      <c r="AJ40" s="466"/>
      <c r="AK40" s="460"/>
      <c r="AL40" s="461"/>
      <c r="AM40" s="466"/>
      <c r="AN40" s="460"/>
      <c r="AO40" s="461"/>
      <c r="AP40" s="466"/>
      <c r="AQ40" s="460"/>
      <c r="AR40" s="470"/>
      <c r="BN40" s="10"/>
      <c r="BO40" s="11"/>
      <c r="BP40" s="11"/>
      <c r="BQ40" s="11"/>
      <c r="BR40" s="10"/>
      <c r="BS40" s="11"/>
      <c r="BT40" s="11"/>
      <c r="BU40" s="11"/>
      <c r="BV40" s="11"/>
      <c r="BW40" s="11"/>
    </row>
    <row r="41" spans="2:129" s="9" customFormat="1" ht="18" customHeight="1">
      <c r="B41" s="54"/>
      <c r="C41" s="54"/>
      <c r="D41" s="54"/>
      <c r="E41" s="54"/>
      <c r="F41" s="54"/>
      <c r="G41" s="54"/>
      <c r="H41" s="54"/>
      <c r="J41" s="41"/>
      <c r="AG41" s="459"/>
      <c r="AH41" s="460"/>
      <c r="AI41" s="461"/>
      <c r="AJ41" s="466"/>
      <c r="AK41" s="460"/>
      <c r="AL41" s="461"/>
      <c r="AM41" s="466"/>
      <c r="AN41" s="460"/>
      <c r="AO41" s="461"/>
      <c r="AP41" s="466"/>
      <c r="AQ41" s="460"/>
      <c r="AR41" s="470"/>
      <c r="BN41" s="10"/>
      <c r="BO41" s="11"/>
      <c r="BP41" s="11"/>
      <c r="BQ41" s="11"/>
      <c r="BR41" s="10"/>
      <c r="BS41" s="11"/>
      <c r="BT41" s="11"/>
      <c r="BU41" s="11"/>
      <c r="BV41" s="11"/>
      <c r="BW41" s="11"/>
    </row>
    <row r="42" spans="2:129" s="9" customFormat="1" ht="18" customHeight="1">
      <c r="B42" s="54"/>
      <c r="C42" s="54"/>
      <c r="D42" s="54"/>
      <c r="E42" s="54"/>
      <c r="F42" s="54"/>
      <c r="G42" s="54"/>
      <c r="H42" s="54"/>
      <c r="J42" s="41"/>
      <c r="AG42" s="459"/>
      <c r="AH42" s="460"/>
      <c r="AI42" s="461"/>
      <c r="AJ42" s="466"/>
      <c r="AK42" s="460"/>
      <c r="AL42" s="461"/>
      <c r="AM42" s="466"/>
      <c r="AN42" s="460"/>
      <c r="AO42" s="461"/>
      <c r="AP42" s="466"/>
      <c r="AQ42" s="460"/>
      <c r="AR42" s="470"/>
      <c r="BN42" s="10"/>
      <c r="BO42" s="11"/>
      <c r="BP42" s="11"/>
      <c r="BQ42" s="11"/>
      <c r="BR42" s="10"/>
      <c r="BS42" s="11"/>
      <c r="BT42" s="11"/>
      <c r="BU42" s="11"/>
      <c r="BV42" s="11"/>
      <c r="BW42" s="11"/>
    </row>
    <row r="43" spans="2:129" s="9" customFormat="1" ht="18" customHeight="1" thickBot="1">
      <c r="B43" s="407" t="s">
        <v>34</v>
      </c>
      <c r="C43" s="408"/>
      <c r="D43" s="408"/>
      <c r="E43" s="408"/>
      <c r="F43" s="408"/>
      <c r="G43" s="408"/>
      <c r="H43" s="409"/>
      <c r="AG43" s="459"/>
      <c r="AH43" s="460"/>
      <c r="AI43" s="461"/>
      <c r="AJ43" s="466"/>
      <c r="AK43" s="460"/>
      <c r="AL43" s="461"/>
      <c r="AM43" s="466"/>
      <c r="AN43" s="460"/>
      <c r="AO43" s="461"/>
      <c r="AP43" s="466"/>
      <c r="AQ43" s="460"/>
      <c r="AR43" s="470"/>
      <c r="BN43" s="10"/>
      <c r="BO43" s="11"/>
      <c r="BP43" s="11"/>
      <c r="BQ43" s="11"/>
      <c r="BR43" s="10"/>
      <c r="BS43" s="11"/>
      <c r="BT43" s="11"/>
      <c r="BU43" s="11"/>
      <c r="BV43" s="11"/>
      <c r="BW43" s="11"/>
    </row>
    <row r="44" spans="2:129" s="9" customFormat="1" ht="18" customHeight="1" thickBot="1">
      <c r="B44" s="528" t="s">
        <v>35</v>
      </c>
      <c r="C44" s="529"/>
      <c r="D44" s="529"/>
      <c r="E44" s="530"/>
      <c r="F44" s="528" t="s">
        <v>36</v>
      </c>
      <c r="G44" s="529"/>
      <c r="H44" s="530"/>
      <c r="J44" s="556" t="str">
        <f>Ergebniseingabe!K48</f>
        <v>Gruppe A</v>
      </c>
      <c r="K44" s="448"/>
      <c r="L44" s="448"/>
      <c r="M44" s="448"/>
      <c r="N44" s="448"/>
      <c r="O44" s="448"/>
      <c r="P44" s="448"/>
      <c r="Q44" s="448"/>
      <c r="R44" s="448"/>
      <c r="S44" s="448"/>
      <c r="T44" s="448"/>
      <c r="U44" s="448"/>
      <c r="V44" s="448"/>
      <c r="W44" s="448"/>
      <c r="X44" s="448"/>
      <c r="Y44" s="448"/>
      <c r="Z44" s="448"/>
      <c r="AA44" s="448"/>
      <c r="AB44" s="448"/>
      <c r="AC44" s="448"/>
      <c r="AD44" s="448"/>
      <c r="AE44" s="448"/>
      <c r="AF44" s="489"/>
      <c r="AG44" s="462"/>
      <c r="AH44" s="463"/>
      <c r="AI44" s="464"/>
      <c r="AJ44" s="467"/>
      <c r="AK44" s="463"/>
      <c r="AL44" s="464"/>
      <c r="AM44" s="467"/>
      <c r="AN44" s="463"/>
      <c r="AO44" s="464"/>
      <c r="AP44" s="467"/>
      <c r="AQ44" s="463"/>
      <c r="AR44" s="471"/>
      <c r="AS44" s="448" t="s">
        <v>37</v>
      </c>
      <c r="AT44" s="448"/>
      <c r="AU44" s="449"/>
      <c r="AV44" s="447" t="s">
        <v>38</v>
      </c>
      <c r="AW44" s="448"/>
      <c r="AX44" s="449"/>
      <c r="AY44" s="447" t="s">
        <v>39</v>
      </c>
      <c r="AZ44" s="448"/>
      <c r="BA44" s="449"/>
      <c r="BB44" s="447" t="s">
        <v>40</v>
      </c>
      <c r="BC44" s="448"/>
      <c r="BD44" s="449"/>
      <c r="BE44" s="490" t="s">
        <v>41</v>
      </c>
      <c r="BF44" s="490"/>
      <c r="BG44" s="490"/>
      <c r="BH44" s="490"/>
      <c r="BI44" s="490"/>
      <c r="BJ44" s="490" t="s">
        <v>42</v>
      </c>
      <c r="BK44" s="490"/>
      <c r="BL44" s="447"/>
      <c r="BM44" s="447" t="s">
        <v>43</v>
      </c>
      <c r="BN44" s="448"/>
      <c r="BO44" s="489"/>
      <c r="CG44" s="11"/>
      <c r="CH44" s="11"/>
      <c r="CI44" s="11"/>
      <c r="CO44" s="10"/>
      <c r="CP44" s="10"/>
      <c r="CQ44" s="10"/>
      <c r="CR44" s="10"/>
      <c r="CS44" s="10"/>
      <c r="CT44" s="11"/>
      <c r="CU44" s="11"/>
      <c r="CV44" s="11"/>
      <c r="CW44" s="11"/>
      <c r="CX44" s="11"/>
    </row>
    <row r="45" spans="2:129" s="9" customFormat="1" ht="20.25" customHeight="1">
      <c r="B45" s="527" t="str">
        <f>IF(Ergebniseingabe!C49="","",Ergebniseingabe!C49)</f>
        <v/>
      </c>
      <c r="C45" s="527"/>
      <c r="D45" s="527"/>
      <c r="E45" s="527"/>
      <c r="F45" s="527" t="str">
        <f>IF(Ergebniseingabe!G49="","",Ergebniseingabe!G49)</f>
        <v/>
      </c>
      <c r="G45" s="527"/>
      <c r="H45" s="527"/>
      <c r="J45" s="516" t="str">
        <f>Ergebniseingabe!K49</f>
        <v/>
      </c>
      <c r="K45" s="517"/>
      <c r="L45" s="472" t="str">
        <f>Ergebniseingabe!M49</f>
        <v>BSA Unterelbe</v>
      </c>
      <c r="M45" s="473"/>
      <c r="N45" s="473"/>
      <c r="O45" s="473"/>
      <c r="P45" s="473"/>
      <c r="Q45" s="473"/>
      <c r="R45" s="473"/>
      <c r="S45" s="473"/>
      <c r="T45" s="473"/>
      <c r="U45" s="473"/>
      <c r="V45" s="473"/>
      <c r="W45" s="473"/>
      <c r="X45" s="473"/>
      <c r="Y45" s="473"/>
      <c r="Z45" s="473"/>
      <c r="AA45" s="473"/>
      <c r="AB45" s="473"/>
      <c r="AC45" s="473"/>
      <c r="AD45" s="473"/>
      <c r="AE45" s="473"/>
      <c r="AF45" s="473"/>
      <c r="AG45" s="552"/>
      <c r="AH45" s="552"/>
      <c r="AI45" s="553"/>
      <c r="AJ45" s="482" t="str">
        <f>Ergebniseingabe!AK49</f>
        <v/>
      </c>
      <c r="AK45" s="441"/>
      <c r="AL45" s="483"/>
      <c r="AM45" s="482" t="str">
        <f>Ergebniseingabe!AN49</f>
        <v/>
      </c>
      <c r="AN45" s="441"/>
      <c r="AO45" s="483"/>
      <c r="AP45" s="491" t="str">
        <f>Ergebniseingabe!AQ49</f>
        <v/>
      </c>
      <c r="AQ45" s="468"/>
      <c r="AR45" s="468"/>
      <c r="AS45" s="468" t="str">
        <f>Ergebniseingabe!AT49</f>
        <v/>
      </c>
      <c r="AT45" s="468"/>
      <c r="AU45" s="353"/>
      <c r="AV45" s="354" t="str">
        <f>Ergebniseingabe!AW49</f>
        <v/>
      </c>
      <c r="AW45" s="354"/>
      <c r="AX45" s="354"/>
      <c r="AY45" s="354" t="str">
        <f>Ergebniseingabe!AZ49</f>
        <v/>
      </c>
      <c r="AZ45" s="354"/>
      <c r="BA45" s="354"/>
      <c r="BB45" s="354" t="str">
        <f>Ergebniseingabe!BC49</f>
        <v/>
      </c>
      <c r="BC45" s="354"/>
      <c r="BD45" s="354"/>
      <c r="BE45" s="441" t="str">
        <f>Ergebniseingabe!BF49</f>
        <v/>
      </c>
      <c r="BF45" s="441"/>
      <c r="BG45" s="46" t="str">
        <f>Ergebniseingabe!BH49</f>
        <v/>
      </c>
      <c r="BH45" s="483" t="str">
        <f>Ergebniseingabe!BI49</f>
        <v/>
      </c>
      <c r="BI45" s="354"/>
      <c r="BJ45" s="479" t="str">
        <f>Ergebniseingabe!BK49</f>
        <v/>
      </c>
      <c r="BK45" s="479"/>
      <c r="BL45" s="480"/>
      <c r="BM45" s="354" t="str">
        <f>Ergebniseingabe!BN49</f>
        <v/>
      </c>
      <c r="BN45" s="354"/>
      <c r="BO45" s="491"/>
      <c r="CG45" s="11"/>
      <c r="CH45" s="11"/>
      <c r="CI45" s="11"/>
      <c r="CO45" s="10"/>
      <c r="CP45" s="10"/>
      <c r="CQ45" s="10"/>
      <c r="CR45" s="10"/>
      <c r="CS45" s="10"/>
      <c r="CT45" s="11"/>
      <c r="CU45" s="11"/>
      <c r="CV45" s="11"/>
      <c r="CW45" s="11"/>
      <c r="CX45" s="11"/>
    </row>
    <row r="46" spans="2:129" s="9" customFormat="1" ht="20.25" customHeight="1">
      <c r="B46" s="527" t="str">
        <f>IF(Ergebniseingabe!C50="","",Ergebniseingabe!C50)</f>
        <v/>
      </c>
      <c r="C46" s="527"/>
      <c r="D46" s="527"/>
      <c r="E46" s="527"/>
      <c r="F46" s="527" t="str">
        <f>IF(Ergebniseingabe!G50="","",Ergebniseingabe!G50)</f>
        <v/>
      </c>
      <c r="G46" s="527"/>
      <c r="H46" s="527"/>
      <c r="J46" s="427" t="str">
        <f>Ergebniseingabe!K50</f>
        <v/>
      </c>
      <c r="K46" s="428"/>
      <c r="L46" s="521" t="str">
        <f>Ergebniseingabe!M50</f>
        <v>BSA Harburg</v>
      </c>
      <c r="M46" s="522"/>
      <c r="N46" s="522"/>
      <c r="O46" s="522"/>
      <c r="P46" s="522"/>
      <c r="Q46" s="522"/>
      <c r="R46" s="522"/>
      <c r="S46" s="522"/>
      <c r="T46" s="522"/>
      <c r="U46" s="522"/>
      <c r="V46" s="522"/>
      <c r="W46" s="522"/>
      <c r="X46" s="522"/>
      <c r="Y46" s="522"/>
      <c r="Z46" s="522"/>
      <c r="AA46" s="522"/>
      <c r="AB46" s="522"/>
      <c r="AC46" s="522"/>
      <c r="AD46" s="522"/>
      <c r="AE46" s="522"/>
      <c r="AF46" s="522"/>
      <c r="AG46" s="433" t="str">
        <f>Ergebniseingabe!AH50</f>
        <v/>
      </c>
      <c r="AH46" s="433"/>
      <c r="AI46" s="434"/>
      <c r="AJ46" s="549"/>
      <c r="AK46" s="550"/>
      <c r="AL46" s="551"/>
      <c r="AM46" s="474" t="str">
        <f>Ergebniseingabe!AN50</f>
        <v/>
      </c>
      <c r="AN46" s="475"/>
      <c r="AO46" s="481"/>
      <c r="AP46" s="488" t="str">
        <f>Ergebniseingabe!AQ50</f>
        <v/>
      </c>
      <c r="AQ46" s="433"/>
      <c r="AR46" s="433"/>
      <c r="AS46" s="433" t="str">
        <f>Ergebniseingabe!AT50</f>
        <v/>
      </c>
      <c r="AT46" s="433"/>
      <c r="AU46" s="434"/>
      <c r="AV46" s="455" t="str">
        <f>Ergebniseingabe!AW50</f>
        <v/>
      </c>
      <c r="AW46" s="455"/>
      <c r="AX46" s="455"/>
      <c r="AY46" s="455" t="str">
        <f>Ergebniseingabe!AZ50</f>
        <v/>
      </c>
      <c r="AZ46" s="455"/>
      <c r="BA46" s="455"/>
      <c r="BB46" s="455" t="str">
        <f>Ergebniseingabe!BC50</f>
        <v/>
      </c>
      <c r="BC46" s="455"/>
      <c r="BD46" s="455"/>
      <c r="BE46" s="475" t="str">
        <f>Ergebniseingabe!BF50</f>
        <v/>
      </c>
      <c r="BF46" s="475"/>
      <c r="BG46" s="55" t="str">
        <f>Ergebniseingabe!BH50</f>
        <v/>
      </c>
      <c r="BH46" s="481" t="str">
        <f>Ergebniseingabe!BI50</f>
        <v/>
      </c>
      <c r="BI46" s="455"/>
      <c r="BJ46" s="477" t="str">
        <f>Ergebniseingabe!BK50</f>
        <v/>
      </c>
      <c r="BK46" s="477"/>
      <c r="BL46" s="478"/>
      <c r="BM46" s="455" t="str">
        <f>Ergebniseingabe!BN50</f>
        <v/>
      </c>
      <c r="BN46" s="455"/>
      <c r="BO46" s="488"/>
      <c r="CG46" s="11"/>
      <c r="CH46" s="11"/>
      <c r="CI46" s="11"/>
      <c r="CO46" s="10"/>
      <c r="CP46" s="10"/>
      <c r="CQ46" s="10"/>
      <c r="CR46" s="10"/>
      <c r="CS46" s="10"/>
      <c r="CT46" s="11"/>
      <c r="CU46" s="11"/>
      <c r="CV46" s="11"/>
      <c r="CW46" s="11"/>
      <c r="CX46" s="11"/>
    </row>
    <row r="47" spans="2:129" s="9" customFormat="1" ht="20.25" customHeight="1">
      <c r="B47" s="527" t="str">
        <f>IF(Ergebniseingabe!C51="","",Ergebniseingabe!C51)</f>
        <v/>
      </c>
      <c r="C47" s="527"/>
      <c r="D47" s="527"/>
      <c r="E47" s="527"/>
      <c r="F47" s="527" t="str">
        <f>IF(Ergebniseingabe!G51="","",Ergebniseingabe!G51)</f>
        <v/>
      </c>
      <c r="G47" s="527"/>
      <c r="H47" s="527"/>
      <c r="J47" s="427" t="str">
        <f>Ergebniseingabe!K51</f>
        <v/>
      </c>
      <c r="K47" s="428"/>
      <c r="L47" s="521" t="str">
        <f>Ergebniseingabe!M51</f>
        <v>BSA Ost</v>
      </c>
      <c r="M47" s="522"/>
      <c r="N47" s="522"/>
      <c r="O47" s="522"/>
      <c r="P47" s="522"/>
      <c r="Q47" s="522"/>
      <c r="R47" s="522"/>
      <c r="S47" s="522"/>
      <c r="T47" s="522"/>
      <c r="U47" s="522"/>
      <c r="V47" s="522"/>
      <c r="W47" s="522"/>
      <c r="X47" s="522"/>
      <c r="Y47" s="522"/>
      <c r="Z47" s="522"/>
      <c r="AA47" s="522"/>
      <c r="AB47" s="522"/>
      <c r="AC47" s="522"/>
      <c r="AD47" s="522"/>
      <c r="AE47" s="522"/>
      <c r="AF47" s="522"/>
      <c r="AG47" s="433" t="str">
        <f>Ergebniseingabe!AH51</f>
        <v/>
      </c>
      <c r="AH47" s="433"/>
      <c r="AI47" s="434"/>
      <c r="AJ47" s="474" t="str">
        <f>Ergebniseingabe!AK51</f>
        <v/>
      </c>
      <c r="AK47" s="475"/>
      <c r="AL47" s="481"/>
      <c r="AM47" s="549"/>
      <c r="AN47" s="550"/>
      <c r="AO47" s="551"/>
      <c r="AP47" s="488" t="str">
        <f>Ergebniseingabe!AQ51</f>
        <v/>
      </c>
      <c r="AQ47" s="433"/>
      <c r="AR47" s="433"/>
      <c r="AS47" s="433" t="str">
        <f>Ergebniseingabe!AT51</f>
        <v/>
      </c>
      <c r="AT47" s="433"/>
      <c r="AU47" s="434"/>
      <c r="AV47" s="455" t="str">
        <f>Ergebniseingabe!AW51</f>
        <v/>
      </c>
      <c r="AW47" s="455"/>
      <c r="AX47" s="455"/>
      <c r="AY47" s="455" t="str">
        <f>Ergebniseingabe!AZ51</f>
        <v/>
      </c>
      <c r="AZ47" s="455"/>
      <c r="BA47" s="455"/>
      <c r="BB47" s="455" t="str">
        <f>Ergebniseingabe!BC51</f>
        <v/>
      </c>
      <c r="BC47" s="455"/>
      <c r="BD47" s="455"/>
      <c r="BE47" s="475" t="str">
        <f>Ergebniseingabe!BF51</f>
        <v/>
      </c>
      <c r="BF47" s="475"/>
      <c r="BG47" s="55" t="str">
        <f>Ergebniseingabe!BH51</f>
        <v/>
      </c>
      <c r="BH47" s="481" t="str">
        <f>Ergebniseingabe!BI51</f>
        <v/>
      </c>
      <c r="BI47" s="455"/>
      <c r="BJ47" s="477" t="str">
        <f>Ergebniseingabe!BK51</f>
        <v/>
      </c>
      <c r="BK47" s="477"/>
      <c r="BL47" s="478"/>
      <c r="BM47" s="455" t="str">
        <f>Ergebniseingabe!BN51</f>
        <v/>
      </c>
      <c r="BN47" s="455"/>
      <c r="BO47" s="488"/>
      <c r="CG47" s="11"/>
      <c r="CH47" s="11"/>
      <c r="CI47" s="11"/>
      <c r="CO47" s="10"/>
      <c r="CP47" s="10"/>
      <c r="CQ47" s="10"/>
      <c r="CR47" s="10"/>
      <c r="CS47" s="10"/>
      <c r="CT47" s="11"/>
      <c r="CU47" s="11"/>
      <c r="CV47" s="11"/>
      <c r="CW47" s="11"/>
      <c r="CX47" s="11"/>
    </row>
    <row r="48" spans="2:129" s="9" customFormat="1" ht="20.25" customHeight="1" thickBot="1">
      <c r="B48" s="527" t="str">
        <f>IF(Ergebniseingabe!C52="","",Ergebniseingabe!C52)</f>
        <v/>
      </c>
      <c r="C48" s="527"/>
      <c r="D48" s="527"/>
      <c r="E48" s="527"/>
      <c r="F48" s="527" t="str">
        <f>IF(Ergebniseingabe!G52="","",Ergebniseingabe!G52)</f>
        <v/>
      </c>
      <c r="G48" s="527"/>
      <c r="H48" s="527"/>
      <c r="J48" s="424" t="str">
        <f>Ergebniseingabe!K52</f>
        <v/>
      </c>
      <c r="K48" s="425"/>
      <c r="L48" s="523" t="str">
        <f>Ergebniseingabe!M52</f>
        <v>BSA Nord</v>
      </c>
      <c r="M48" s="524"/>
      <c r="N48" s="524"/>
      <c r="O48" s="524"/>
      <c r="P48" s="524"/>
      <c r="Q48" s="524"/>
      <c r="R48" s="524"/>
      <c r="S48" s="524"/>
      <c r="T48" s="524"/>
      <c r="U48" s="524"/>
      <c r="V48" s="524"/>
      <c r="W48" s="524"/>
      <c r="X48" s="524"/>
      <c r="Y48" s="524"/>
      <c r="Z48" s="524"/>
      <c r="AA48" s="524"/>
      <c r="AB48" s="524"/>
      <c r="AC48" s="524"/>
      <c r="AD48" s="524"/>
      <c r="AE48" s="524"/>
      <c r="AF48" s="524"/>
      <c r="AG48" s="452" t="str">
        <f>Ergebniseingabe!AH52</f>
        <v/>
      </c>
      <c r="AH48" s="452"/>
      <c r="AI48" s="374"/>
      <c r="AJ48" s="454" t="str">
        <f>Ergebniseingabe!AK52</f>
        <v/>
      </c>
      <c r="AK48" s="445"/>
      <c r="AL48" s="453"/>
      <c r="AM48" s="454" t="str">
        <f>Ergebniseingabe!AN52</f>
        <v/>
      </c>
      <c r="AN48" s="445"/>
      <c r="AO48" s="453"/>
      <c r="AP48" s="514"/>
      <c r="AQ48" s="515"/>
      <c r="AR48" s="515"/>
      <c r="AS48" s="452" t="str">
        <f>Ergebniseingabe!AT52</f>
        <v/>
      </c>
      <c r="AT48" s="452"/>
      <c r="AU48" s="374"/>
      <c r="AV48" s="375" t="str">
        <f>Ergebniseingabe!AW52</f>
        <v/>
      </c>
      <c r="AW48" s="375"/>
      <c r="AX48" s="375"/>
      <c r="AY48" s="375" t="str">
        <f>Ergebniseingabe!AZ52</f>
        <v/>
      </c>
      <c r="AZ48" s="375"/>
      <c r="BA48" s="375"/>
      <c r="BB48" s="375" t="str">
        <f>Ergebniseingabe!BC52</f>
        <v/>
      </c>
      <c r="BC48" s="375"/>
      <c r="BD48" s="375"/>
      <c r="BE48" s="445" t="str">
        <f>Ergebniseingabe!BF52</f>
        <v/>
      </c>
      <c r="BF48" s="445"/>
      <c r="BG48" s="53" t="str">
        <f>Ergebniseingabe!BH52</f>
        <v/>
      </c>
      <c r="BH48" s="453" t="str">
        <f>Ergebniseingabe!BI52</f>
        <v/>
      </c>
      <c r="BI48" s="375"/>
      <c r="BJ48" s="450" t="str">
        <f>Ergebniseingabe!BK52</f>
        <v/>
      </c>
      <c r="BK48" s="450"/>
      <c r="BL48" s="451"/>
      <c r="BM48" s="375" t="str">
        <f>Ergebniseingabe!BN52</f>
        <v/>
      </c>
      <c r="BN48" s="375"/>
      <c r="BO48" s="484"/>
      <c r="CG48" s="11"/>
      <c r="CH48" s="11"/>
      <c r="CI48" s="11"/>
      <c r="CO48" s="10"/>
      <c r="CP48" s="10"/>
      <c r="CQ48" s="10"/>
      <c r="CR48" s="10"/>
      <c r="CS48" s="10"/>
      <c r="CT48" s="11"/>
      <c r="CU48" s="11"/>
      <c r="CV48" s="11"/>
      <c r="CW48" s="11"/>
      <c r="CX48" s="11"/>
    </row>
    <row r="49" spans="2:102" s="9" customFormat="1" ht="18" customHeight="1" thickBot="1">
      <c r="B49" s="56"/>
      <c r="C49" s="56"/>
      <c r="D49" s="56"/>
      <c r="E49" s="56"/>
      <c r="F49" s="56"/>
      <c r="G49" s="56"/>
      <c r="H49" s="56"/>
      <c r="J49" s="57"/>
      <c r="K49" s="57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60"/>
      <c r="BK49" s="60"/>
      <c r="BL49" s="60"/>
      <c r="BM49" s="59"/>
      <c r="BN49" s="59"/>
      <c r="BO49" s="59"/>
      <c r="CG49" s="11"/>
      <c r="CH49" s="11"/>
      <c r="CI49" s="11"/>
      <c r="CO49" s="10"/>
      <c r="CP49" s="10"/>
      <c r="CQ49" s="10"/>
      <c r="CR49" s="10"/>
      <c r="CS49" s="10"/>
      <c r="CT49" s="11"/>
      <c r="CU49" s="11"/>
      <c r="CV49" s="11"/>
      <c r="CW49" s="11"/>
      <c r="CX49" s="11"/>
    </row>
    <row r="50" spans="2:102" s="9" customFormat="1" ht="18" customHeight="1">
      <c r="B50" s="50"/>
      <c r="C50" s="50"/>
      <c r="D50" s="50"/>
      <c r="E50" s="50"/>
      <c r="F50" s="50"/>
      <c r="G50" s="50"/>
      <c r="H50" s="50"/>
      <c r="J50" s="61"/>
      <c r="K50" s="61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502" t="str">
        <f>L58</f>
        <v>BSA Walddörfer</v>
      </c>
      <c r="AH50" s="493"/>
      <c r="AI50" s="503"/>
      <c r="AJ50" s="492" t="str">
        <f>L59</f>
        <v>BSA Alster</v>
      </c>
      <c r="AK50" s="493"/>
      <c r="AL50" s="503"/>
      <c r="AM50" s="492" t="str">
        <f>L60</f>
        <v>BSA Bergedorf</v>
      </c>
      <c r="AN50" s="493"/>
      <c r="AO50" s="503"/>
      <c r="AP50" s="492" t="str">
        <f>L61</f>
        <v>BSA Pinneberg</v>
      </c>
      <c r="AQ50" s="493"/>
      <c r="AR50" s="494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4"/>
      <c r="BK50" s="64"/>
      <c r="BL50" s="64"/>
      <c r="BM50" s="63"/>
      <c r="BN50" s="63"/>
      <c r="BO50" s="63"/>
    </row>
    <row r="51" spans="2:102" s="9" customFormat="1" ht="18" customHeight="1">
      <c r="B51" s="50"/>
      <c r="C51" s="50"/>
      <c r="D51" s="50"/>
      <c r="E51" s="50"/>
      <c r="F51" s="50"/>
      <c r="G51" s="50"/>
      <c r="H51" s="50"/>
      <c r="J51" s="61"/>
      <c r="K51" s="61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504"/>
      <c r="AH51" s="496"/>
      <c r="AI51" s="505"/>
      <c r="AJ51" s="495"/>
      <c r="AK51" s="496"/>
      <c r="AL51" s="505"/>
      <c r="AM51" s="495"/>
      <c r="AN51" s="496"/>
      <c r="AO51" s="505"/>
      <c r="AP51" s="495"/>
      <c r="AQ51" s="496"/>
      <c r="AR51" s="497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4"/>
      <c r="BK51" s="64"/>
      <c r="BL51" s="64"/>
      <c r="BM51" s="63"/>
      <c r="BN51" s="63"/>
      <c r="BO51" s="63"/>
    </row>
    <row r="52" spans="2:102" s="9" customFormat="1" ht="18" customHeight="1">
      <c r="B52" s="50"/>
      <c r="C52" s="50"/>
      <c r="D52" s="50"/>
      <c r="E52" s="50"/>
      <c r="F52" s="50"/>
      <c r="G52" s="50"/>
      <c r="H52" s="50"/>
      <c r="J52" s="61"/>
      <c r="K52" s="61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504"/>
      <c r="AH52" s="496"/>
      <c r="AI52" s="505"/>
      <c r="AJ52" s="495"/>
      <c r="AK52" s="496"/>
      <c r="AL52" s="505"/>
      <c r="AM52" s="495"/>
      <c r="AN52" s="496"/>
      <c r="AO52" s="505"/>
      <c r="AP52" s="495"/>
      <c r="AQ52" s="496"/>
      <c r="AR52" s="497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/>
      <c r="BH52" s="63"/>
      <c r="BI52" s="63"/>
      <c r="BJ52" s="64"/>
      <c r="BK52" s="64"/>
      <c r="BL52" s="64"/>
      <c r="BM52" s="63"/>
      <c r="BN52" s="63"/>
      <c r="BO52" s="63"/>
    </row>
    <row r="53" spans="2:102" s="9" customFormat="1" ht="18" customHeight="1">
      <c r="B53" s="50"/>
      <c r="C53" s="50"/>
      <c r="D53" s="50"/>
      <c r="E53" s="50"/>
      <c r="F53" s="50"/>
      <c r="G53" s="50"/>
      <c r="H53" s="50"/>
      <c r="J53" s="61"/>
      <c r="K53" s="61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504"/>
      <c r="AH53" s="496"/>
      <c r="AI53" s="505"/>
      <c r="AJ53" s="495"/>
      <c r="AK53" s="496"/>
      <c r="AL53" s="505"/>
      <c r="AM53" s="495"/>
      <c r="AN53" s="496"/>
      <c r="AO53" s="505"/>
      <c r="AP53" s="495"/>
      <c r="AQ53" s="496"/>
      <c r="AR53" s="497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4"/>
      <c r="BK53" s="64"/>
      <c r="BL53" s="64"/>
      <c r="BM53" s="63"/>
      <c r="BN53" s="63"/>
      <c r="BO53" s="63"/>
    </row>
    <row r="54" spans="2:102" s="9" customFormat="1" ht="18" customHeight="1">
      <c r="B54" s="50"/>
      <c r="C54" s="50"/>
      <c r="D54" s="50"/>
      <c r="E54" s="50"/>
      <c r="F54" s="50"/>
      <c r="G54" s="50"/>
      <c r="H54" s="50"/>
      <c r="J54" s="61"/>
      <c r="K54" s="61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504"/>
      <c r="AH54" s="496"/>
      <c r="AI54" s="505"/>
      <c r="AJ54" s="495"/>
      <c r="AK54" s="496"/>
      <c r="AL54" s="505"/>
      <c r="AM54" s="495"/>
      <c r="AN54" s="496"/>
      <c r="AO54" s="505"/>
      <c r="AP54" s="495"/>
      <c r="AQ54" s="496"/>
      <c r="AR54" s="497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4"/>
      <c r="BK54" s="64"/>
      <c r="BL54" s="64"/>
      <c r="BM54" s="63"/>
      <c r="BN54" s="63"/>
      <c r="BO54" s="63"/>
    </row>
    <row r="55" spans="2:102" s="9" customFormat="1" ht="18" customHeight="1">
      <c r="B55" s="50"/>
      <c r="C55" s="50"/>
      <c r="D55" s="50"/>
      <c r="E55" s="50"/>
      <c r="F55" s="50"/>
      <c r="G55" s="50"/>
      <c r="H55" s="50"/>
      <c r="J55" s="61"/>
      <c r="K55" s="61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504"/>
      <c r="AH55" s="496"/>
      <c r="AI55" s="505"/>
      <c r="AJ55" s="495"/>
      <c r="AK55" s="496"/>
      <c r="AL55" s="505"/>
      <c r="AM55" s="495"/>
      <c r="AN55" s="496"/>
      <c r="AO55" s="505"/>
      <c r="AP55" s="495"/>
      <c r="AQ55" s="496"/>
      <c r="AR55" s="497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/>
      <c r="BH55" s="63"/>
      <c r="BI55" s="63"/>
      <c r="BJ55" s="64"/>
      <c r="BK55" s="64"/>
      <c r="BL55" s="64"/>
      <c r="BM55" s="63"/>
      <c r="BN55" s="63"/>
      <c r="BO55" s="63"/>
    </row>
    <row r="56" spans="2:102" s="9" customFormat="1" ht="18" customHeight="1" thickBot="1">
      <c r="B56" s="407" t="s">
        <v>34</v>
      </c>
      <c r="C56" s="408"/>
      <c r="D56" s="408"/>
      <c r="E56" s="408"/>
      <c r="F56" s="408"/>
      <c r="G56" s="408"/>
      <c r="H56" s="409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504"/>
      <c r="AH56" s="496"/>
      <c r="AI56" s="505"/>
      <c r="AJ56" s="495"/>
      <c r="AK56" s="496"/>
      <c r="AL56" s="505"/>
      <c r="AM56" s="495"/>
      <c r="AN56" s="496"/>
      <c r="AO56" s="505"/>
      <c r="AP56" s="495"/>
      <c r="AQ56" s="496"/>
      <c r="AR56" s="497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  <c r="BG56" s="65"/>
      <c r="BH56" s="65"/>
      <c r="BI56" s="65"/>
      <c r="BJ56" s="65"/>
      <c r="BK56" s="65"/>
      <c r="BL56" s="65"/>
      <c r="BM56" s="65"/>
      <c r="BN56" s="65"/>
      <c r="BO56" s="65"/>
    </row>
    <row r="57" spans="2:102" s="9" customFormat="1" ht="18" customHeight="1" thickBot="1">
      <c r="B57" s="528" t="s">
        <v>35</v>
      </c>
      <c r="C57" s="529"/>
      <c r="D57" s="529"/>
      <c r="E57" s="530"/>
      <c r="F57" s="528" t="s">
        <v>36</v>
      </c>
      <c r="G57" s="529"/>
      <c r="H57" s="530"/>
      <c r="J57" s="518" t="str">
        <f>Ergebniseingabe!K61</f>
        <v>Gruppe B</v>
      </c>
      <c r="K57" s="519"/>
      <c r="L57" s="519"/>
      <c r="M57" s="519"/>
      <c r="N57" s="519"/>
      <c r="O57" s="519"/>
      <c r="P57" s="519"/>
      <c r="Q57" s="519"/>
      <c r="R57" s="519"/>
      <c r="S57" s="519"/>
      <c r="T57" s="519"/>
      <c r="U57" s="519"/>
      <c r="V57" s="519"/>
      <c r="W57" s="519"/>
      <c r="X57" s="519"/>
      <c r="Y57" s="519"/>
      <c r="Z57" s="519"/>
      <c r="AA57" s="519"/>
      <c r="AB57" s="519"/>
      <c r="AC57" s="519"/>
      <c r="AD57" s="519"/>
      <c r="AE57" s="519"/>
      <c r="AF57" s="520"/>
      <c r="AG57" s="506"/>
      <c r="AH57" s="499"/>
      <c r="AI57" s="507"/>
      <c r="AJ57" s="498"/>
      <c r="AK57" s="499"/>
      <c r="AL57" s="507"/>
      <c r="AM57" s="498"/>
      <c r="AN57" s="499"/>
      <c r="AO57" s="507"/>
      <c r="AP57" s="498"/>
      <c r="AQ57" s="499"/>
      <c r="AR57" s="500"/>
      <c r="AS57" s="501" t="s">
        <v>37</v>
      </c>
      <c r="AT57" s="485"/>
      <c r="AU57" s="485"/>
      <c r="AV57" s="485" t="s">
        <v>38</v>
      </c>
      <c r="AW57" s="485"/>
      <c r="AX57" s="485"/>
      <c r="AY57" s="485" t="s">
        <v>39</v>
      </c>
      <c r="AZ57" s="485"/>
      <c r="BA57" s="485"/>
      <c r="BB57" s="485" t="s">
        <v>40</v>
      </c>
      <c r="BC57" s="485"/>
      <c r="BD57" s="485"/>
      <c r="BE57" s="485" t="s">
        <v>41</v>
      </c>
      <c r="BF57" s="485"/>
      <c r="BG57" s="485"/>
      <c r="BH57" s="485"/>
      <c r="BI57" s="485"/>
      <c r="BJ57" s="485" t="s">
        <v>42</v>
      </c>
      <c r="BK57" s="485"/>
      <c r="BL57" s="486"/>
      <c r="BM57" s="485" t="s">
        <v>43</v>
      </c>
      <c r="BN57" s="485"/>
      <c r="BO57" s="487"/>
    </row>
    <row r="58" spans="2:102" s="9" customFormat="1" ht="20.25" customHeight="1">
      <c r="B58" s="430" t="str">
        <f>IF(Ergebniseingabe!C62="","",Ergebniseingabe!C62)</f>
        <v/>
      </c>
      <c r="C58" s="430"/>
      <c r="D58" s="430"/>
      <c r="E58" s="430"/>
      <c r="F58" s="430" t="str">
        <f>IF(Ergebniseingabe!G62="","",Ergebniseingabe!G62)</f>
        <v/>
      </c>
      <c r="G58" s="430"/>
      <c r="H58" s="430"/>
      <c r="J58" s="516" t="str">
        <f>Ergebniseingabe!K62</f>
        <v/>
      </c>
      <c r="K58" s="517"/>
      <c r="L58" s="472" t="str">
        <f>Ergebniseingabe!M62</f>
        <v>BSA Walddörfer</v>
      </c>
      <c r="M58" s="473"/>
      <c r="N58" s="473"/>
      <c r="O58" s="473"/>
      <c r="P58" s="473"/>
      <c r="Q58" s="473"/>
      <c r="R58" s="473"/>
      <c r="S58" s="473"/>
      <c r="T58" s="473"/>
      <c r="U58" s="473"/>
      <c r="V58" s="473"/>
      <c r="W58" s="473"/>
      <c r="X58" s="473"/>
      <c r="Y58" s="473"/>
      <c r="Z58" s="473"/>
      <c r="AA58" s="473"/>
      <c r="AB58" s="473"/>
      <c r="AC58" s="473"/>
      <c r="AD58" s="473"/>
      <c r="AE58" s="473"/>
      <c r="AF58" s="473"/>
      <c r="AG58" s="552"/>
      <c r="AH58" s="552"/>
      <c r="AI58" s="553"/>
      <c r="AJ58" s="354" t="str">
        <f>Ergebniseingabe!AK62</f>
        <v/>
      </c>
      <c r="AK58" s="354"/>
      <c r="AL58" s="354"/>
      <c r="AM58" s="354" t="str">
        <f>Ergebniseingabe!AN62</f>
        <v/>
      </c>
      <c r="AN58" s="354"/>
      <c r="AO58" s="354"/>
      <c r="AP58" s="491" t="str">
        <f>Ergebniseingabe!AQ62</f>
        <v/>
      </c>
      <c r="AQ58" s="468"/>
      <c r="AR58" s="468"/>
      <c r="AS58" s="468" t="str">
        <f>Ergebniseingabe!AT62</f>
        <v/>
      </c>
      <c r="AT58" s="468"/>
      <c r="AU58" s="353"/>
      <c r="AV58" s="482" t="str">
        <f>Ergebniseingabe!AW62</f>
        <v/>
      </c>
      <c r="AW58" s="441"/>
      <c r="AX58" s="483"/>
      <c r="AY58" s="482" t="str">
        <f>Ergebniseingabe!AZ62</f>
        <v/>
      </c>
      <c r="AZ58" s="441"/>
      <c r="BA58" s="483"/>
      <c r="BB58" s="482" t="str">
        <f>Ergebniseingabe!BC62</f>
        <v/>
      </c>
      <c r="BC58" s="441"/>
      <c r="BD58" s="483"/>
      <c r="BE58" s="441" t="str">
        <f>Ergebniseingabe!BF62</f>
        <v/>
      </c>
      <c r="BF58" s="441"/>
      <c r="BG58" s="46" t="str">
        <f>Ergebniseingabe!BH62</f>
        <v/>
      </c>
      <c r="BH58" s="483" t="str">
        <f>Ergebniseingabe!BI62</f>
        <v/>
      </c>
      <c r="BI58" s="354"/>
      <c r="BJ58" s="479" t="str">
        <f>Ergebniseingabe!BK62</f>
        <v/>
      </c>
      <c r="BK58" s="479"/>
      <c r="BL58" s="480"/>
      <c r="BM58" s="482" t="str">
        <f>Ergebniseingabe!BN62</f>
        <v/>
      </c>
      <c r="BN58" s="441"/>
      <c r="BO58" s="442"/>
    </row>
    <row r="59" spans="2:102" s="66" customFormat="1" ht="20.25" customHeight="1">
      <c r="B59" s="430" t="str">
        <f>IF(Ergebniseingabe!C63="","",Ergebniseingabe!C63)</f>
        <v/>
      </c>
      <c r="C59" s="430"/>
      <c r="D59" s="430"/>
      <c r="E59" s="430"/>
      <c r="F59" s="430" t="str">
        <f>IF(Ergebniseingabe!G63="","",Ergebniseingabe!G63)</f>
        <v/>
      </c>
      <c r="G59" s="430"/>
      <c r="H59" s="430"/>
      <c r="J59" s="427" t="str">
        <f>Ergebniseingabe!K63</f>
        <v/>
      </c>
      <c r="K59" s="428"/>
      <c r="L59" s="521" t="str">
        <f>Ergebniseingabe!M63</f>
        <v>BSA Alster</v>
      </c>
      <c r="M59" s="522"/>
      <c r="N59" s="522"/>
      <c r="O59" s="522"/>
      <c r="P59" s="522"/>
      <c r="Q59" s="522"/>
      <c r="R59" s="522"/>
      <c r="S59" s="522"/>
      <c r="T59" s="522"/>
      <c r="U59" s="522"/>
      <c r="V59" s="522"/>
      <c r="W59" s="522"/>
      <c r="X59" s="522"/>
      <c r="Y59" s="522"/>
      <c r="Z59" s="522"/>
      <c r="AA59" s="522"/>
      <c r="AB59" s="522"/>
      <c r="AC59" s="522"/>
      <c r="AD59" s="522"/>
      <c r="AE59" s="522"/>
      <c r="AF59" s="522"/>
      <c r="AG59" s="433" t="str">
        <f>Ergebniseingabe!AH63</f>
        <v/>
      </c>
      <c r="AH59" s="433"/>
      <c r="AI59" s="434"/>
      <c r="AJ59" s="513"/>
      <c r="AK59" s="513"/>
      <c r="AL59" s="513"/>
      <c r="AM59" s="455" t="str">
        <f>Ergebniseingabe!AN63</f>
        <v/>
      </c>
      <c r="AN59" s="455"/>
      <c r="AO59" s="455"/>
      <c r="AP59" s="488" t="str">
        <f>Ergebniseingabe!AQ63</f>
        <v/>
      </c>
      <c r="AQ59" s="433"/>
      <c r="AR59" s="433"/>
      <c r="AS59" s="433" t="str">
        <f>Ergebniseingabe!AT63</f>
        <v/>
      </c>
      <c r="AT59" s="433"/>
      <c r="AU59" s="434"/>
      <c r="AV59" s="474" t="str">
        <f>Ergebniseingabe!AW63</f>
        <v/>
      </c>
      <c r="AW59" s="475"/>
      <c r="AX59" s="481"/>
      <c r="AY59" s="474" t="str">
        <f>Ergebniseingabe!AZ63</f>
        <v/>
      </c>
      <c r="AZ59" s="475"/>
      <c r="BA59" s="481"/>
      <c r="BB59" s="474" t="str">
        <f>Ergebniseingabe!BC63</f>
        <v/>
      </c>
      <c r="BC59" s="475"/>
      <c r="BD59" s="481"/>
      <c r="BE59" s="475" t="str">
        <f>Ergebniseingabe!BF63</f>
        <v/>
      </c>
      <c r="BF59" s="475"/>
      <c r="BG59" s="55" t="str">
        <f>Ergebniseingabe!BH63</f>
        <v/>
      </c>
      <c r="BH59" s="481" t="str">
        <f>Ergebniseingabe!BI63</f>
        <v/>
      </c>
      <c r="BI59" s="455"/>
      <c r="BJ59" s="477" t="str">
        <f>Ergebniseingabe!BK63</f>
        <v/>
      </c>
      <c r="BK59" s="477"/>
      <c r="BL59" s="478"/>
      <c r="BM59" s="474" t="str">
        <f>Ergebniseingabe!BN63</f>
        <v/>
      </c>
      <c r="BN59" s="475"/>
      <c r="BO59" s="476"/>
    </row>
    <row r="60" spans="2:102" s="9" customFormat="1" ht="20.25" customHeight="1">
      <c r="B60" s="430" t="str">
        <f>IF(Ergebniseingabe!C64="","",Ergebniseingabe!C64)</f>
        <v/>
      </c>
      <c r="C60" s="430"/>
      <c r="D60" s="430"/>
      <c r="E60" s="430"/>
      <c r="F60" s="430" t="str">
        <f>IF(Ergebniseingabe!G64="","",Ergebniseingabe!G64)</f>
        <v/>
      </c>
      <c r="G60" s="430"/>
      <c r="H60" s="430"/>
      <c r="J60" s="427" t="str">
        <f>Ergebniseingabe!K64</f>
        <v/>
      </c>
      <c r="K60" s="428"/>
      <c r="L60" s="521" t="str">
        <f>Ergebniseingabe!M64</f>
        <v>BSA Bergedorf</v>
      </c>
      <c r="M60" s="522"/>
      <c r="N60" s="522"/>
      <c r="O60" s="522"/>
      <c r="P60" s="522"/>
      <c r="Q60" s="522"/>
      <c r="R60" s="522"/>
      <c r="S60" s="522"/>
      <c r="T60" s="522"/>
      <c r="U60" s="522"/>
      <c r="V60" s="522"/>
      <c r="W60" s="522"/>
      <c r="X60" s="522"/>
      <c r="Y60" s="522"/>
      <c r="Z60" s="522"/>
      <c r="AA60" s="522"/>
      <c r="AB60" s="522"/>
      <c r="AC60" s="522"/>
      <c r="AD60" s="522"/>
      <c r="AE60" s="522"/>
      <c r="AF60" s="522"/>
      <c r="AG60" s="433" t="str">
        <f>Ergebniseingabe!AH64</f>
        <v/>
      </c>
      <c r="AH60" s="433"/>
      <c r="AI60" s="434"/>
      <c r="AJ60" s="455" t="str">
        <f>Ergebniseingabe!AK64</f>
        <v/>
      </c>
      <c r="AK60" s="455"/>
      <c r="AL60" s="455"/>
      <c r="AM60" s="513"/>
      <c r="AN60" s="513"/>
      <c r="AO60" s="513"/>
      <c r="AP60" s="488" t="str">
        <f>Ergebniseingabe!AQ64</f>
        <v/>
      </c>
      <c r="AQ60" s="433"/>
      <c r="AR60" s="433"/>
      <c r="AS60" s="433" t="str">
        <f>Ergebniseingabe!AT64</f>
        <v/>
      </c>
      <c r="AT60" s="433"/>
      <c r="AU60" s="434"/>
      <c r="AV60" s="474" t="str">
        <f>Ergebniseingabe!AW64</f>
        <v/>
      </c>
      <c r="AW60" s="475"/>
      <c r="AX60" s="481"/>
      <c r="AY60" s="474" t="str">
        <f>Ergebniseingabe!AZ64</f>
        <v/>
      </c>
      <c r="AZ60" s="475"/>
      <c r="BA60" s="481"/>
      <c r="BB60" s="474" t="str">
        <f>Ergebniseingabe!BC64</f>
        <v/>
      </c>
      <c r="BC60" s="475"/>
      <c r="BD60" s="481"/>
      <c r="BE60" s="475" t="str">
        <f>Ergebniseingabe!BF64</f>
        <v/>
      </c>
      <c r="BF60" s="475"/>
      <c r="BG60" s="55" t="str">
        <f>Ergebniseingabe!BH64</f>
        <v/>
      </c>
      <c r="BH60" s="481" t="str">
        <f>Ergebniseingabe!BI64</f>
        <v/>
      </c>
      <c r="BI60" s="455"/>
      <c r="BJ60" s="477" t="str">
        <f>Ergebniseingabe!BK64</f>
        <v/>
      </c>
      <c r="BK60" s="477"/>
      <c r="BL60" s="478"/>
      <c r="BM60" s="474" t="str">
        <f>Ergebniseingabe!BN64</f>
        <v/>
      </c>
      <c r="BN60" s="475"/>
      <c r="BO60" s="476"/>
    </row>
    <row r="61" spans="2:102" s="9" customFormat="1" ht="20.25" customHeight="1" thickBot="1">
      <c r="B61" s="430" t="str">
        <f>IF(Ergebniseingabe!C65="","",Ergebniseingabe!C65)</f>
        <v/>
      </c>
      <c r="C61" s="430"/>
      <c r="D61" s="430"/>
      <c r="E61" s="430"/>
      <c r="F61" s="430" t="str">
        <f>IF(Ergebniseingabe!G65="","",Ergebniseingabe!G65)</f>
        <v/>
      </c>
      <c r="G61" s="430"/>
      <c r="H61" s="430"/>
      <c r="J61" s="424" t="str">
        <f>Ergebniseingabe!K65</f>
        <v/>
      </c>
      <c r="K61" s="425"/>
      <c r="L61" s="523" t="str">
        <f>Ergebniseingabe!M65</f>
        <v>BSA Pinneberg</v>
      </c>
      <c r="M61" s="524"/>
      <c r="N61" s="524"/>
      <c r="O61" s="524"/>
      <c r="P61" s="524"/>
      <c r="Q61" s="524"/>
      <c r="R61" s="524"/>
      <c r="S61" s="524"/>
      <c r="T61" s="524"/>
      <c r="U61" s="524"/>
      <c r="V61" s="524"/>
      <c r="W61" s="524"/>
      <c r="X61" s="524"/>
      <c r="Y61" s="524"/>
      <c r="Z61" s="524"/>
      <c r="AA61" s="524"/>
      <c r="AB61" s="524"/>
      <c r="AC61" s="524"/>
      <c r="AD61" s="524"/>
      <c r="AE61" s="524"/>
      <c r="AF61" s="524"/>
      <c r="AG61" s="452" t="str">
        <f>Ergebniseingabe!AH65</f>
        <v/>
      </c>
      <c r="AH61" s="452"/>
      <c r="AI61" s="374"/>
      <c r="AJ61" s="375" t="str">
        <f>Ergebniseingabe!AK65</f>
        <v/>
      </c>
      <c r="AK61" s="375"/>
      <c r="AL61" s="375"/>
      <c r="AM61" s="375" t="str">
        <f>Ergebniseingabe!AN65</f>
        <v/>
      </c>
      <c r="AN61" s="375"/>
      <c r="AO61" s="375"/>
      <c r="AP61" s="514"/>
      <c r="AQ61" s="515"/>
      <c r="AR61" s="515"/>
      <c r="AS61" s="452" t="str">
        <f>Ergebniseingabe!AT65</f>
        <v/>
      </c>
      <c r="AT61" s="452"/>
      <c r="AU61" s="374"/>
      <c r="AV61" s="454" t="str">
        <f>Ergebniseingabe!AW65</f>
        <v/>
      </c>
      <c r="AW61" s="445"/>
      <c r="AX61" s="453"/>
      <c r="AY61" s="454" t="str">
        <f>Ergebniseingabe!AZ65</f>
        <v/>
      </c>
      <c r="AZ61" s="445"/>
      <c r="BA61" s="453"/>
      <c r="BB61" s="454" t="str">
        <f>Ergebniseingabe!BC65</f>
        <v/>
      </c>
      <c r="BC61" s="445"/>
      <c r="BD61" s="453"/>
      <c r="BE61" s="445" t="str">
        <f>Ergebniseingabe!BF65</f>
        <v/>
      </c>
      <c r="BF61" s="445"/>
      <c r="BG61" s="53" t="str">
        <f>Ergebniseingabe!BH65</f>
        <v/>
      </c>
      <c r="BH61" s="453" t="str">
        <f>Ergebniseingabe!BI65</f>
        <v/>
      </c>
      <c r="BI61" s="375"/>
      <c r="BJ61" s="450" t="str">
        <f>Ergebniseingabe!BK65</f>
        <v/>
      </c>
      <c r="BK61" s="450"/>
      <c r="BL61" s="451"/>
      <c r="BM61" s="454" t="str">
        <f>Ergebniseingabe!BN65</f>
        <v/>
      </c>
      <c r="BN61" s="445"/>
      <c r="BO61" s="446"/>
    </row>
    <row r="62" spans="2:102" s="9" customFormat="1" ht="18" customHeight="1"/>
    <row r="63" spans="2:102" s="9" customFormat="1" ht="7.5" customHeight="1">
      <c r="BU63" s="10"/>
      <c r="BV63" s="11"/>
      <c r="BW63" s="11"/>
      <c r="BX63" s="11"/>
      <c r="BY63" s="10"/>
      <c r="BZ63" s="11"/>
      <c r="CA63" s="11"/>
      <c r="CB63" s="11"/>
      <c r="CC63" s="11"/>
      <c r="CD63" s="11"/>
    </row>
    <row r="64" spans="2:102" ht="33">
      <c r="B64" s="366" t="str">
        <f>$B$2</f>
        <v>BSA Unterelbe</v>
      </c>
      <c r="C64" s="366"/>
      <c r="D64" s="366"/>
      <c r="E64" s="366"/>
      <c r="F64" s="366"/>
      <c r="G64" s="366"/>
      <c r="H64" s="366"/>
      <c r="I64" s="366"/>
      <c r="J64" s="366"/>
      <c r="K64" s="366"/>
      <c r="L64" s="366"/>
      <c r="M64" s="366"/>
      <c r="N64" s="366"/>
      <c r="O64" s="366"/>
      <c r="P64" s="366"/>
      <c r="Q64" s="366"/>
      <c r="R64" s="366"/>
      <c r="S64" s="366"/>
      <c r="T64" s="366"/>
      <c r="U64" s="366"/>
      <c r="V64" s="366"/>
      <c r="W64" s="366"/>
      <c r="X64" s="366"/>
      <c r="Y64" s="366"/>
      <c r="Z64" s="366"/>
      <c r="AA64" s="366"/>
      <c r="AB64" s="366"/>
      <c r="AC64" s="366"/>
      <c r="AD64" s="366"/>
      <c r="AE64" s="366"/>
      <c r="AF64" s="366"/>
      <c r="AG64" s="366"/>
      <c r="AH64" s="366"/>
      <c r="AI64" s="366"/>
      <c r="AJ64" s="366"/>
      <c r="AK64" s="366"/>
      <c r="AL64" s="366"/>
      <c r="AM64" s="366"/>
      <c r="AN64" s="366"/>
      <c r="AO64" s="366"/>
      <c r="AP64" s="366"/>
      <c r="AQ64" s="366"/>
      <c r="AR64" s="366"/>
      <c r="AS64" s="366"/>
      <c r="AT64" s="366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</row>
    <row r="65" spans="1:114" s="6" customFormat="1" ht="27">
      <c r="B65" s="356" t="str">
        <f>$B$3</f>
        <v>Herbert-Kuhr-Turnier 2023</v>
      </c>
      <c r="C65" s="356"/>
      <c r="D65" s="356"/>
      <c r="E65" s="356"/>
      <c r="F65" s="356"/>
      <c r="G65" s="356"/>
      <c r="H65" s="356"/>
      <c r="I65" s="356"/>
      <c r="J65" s="356"/>
      <c r="K65" s="356"/>
      <c r="L65" s="356"/>
      <c r="M65" s="356"/>
      <c r="N65" s="356"/>
      <c r="O65" s="356"/>
      <c r="P65" s="356"/>
      <c r="Q65" s="356"/>
      <c r="R65" s="356"/>
      <c r="S65" s="356"/>
      <c r="T65" s="356"/>
      <c r="U65" s="356"/>
      <c r="V65" s="356"/>
      <c r="W65" s="356"/>
      <c r="X65" s="356"/>
      <c r="Y65" s="356"/>
      <c r="Z65" s="356"/>
      <c r="AA65" s="356"/>
      <c r="AB65" s="356"/>
      <c r="AC65" s="356"/>
      <c r="AD65" s="356"/>
      <c r="AE65" s="356"/>
      <c r="AF65" s="356"/>
      <c r="AG65" s="356"/>
      <c r="AH65" s="356"/>
      <c r="AI65" s="356"/>
      <c r="AJ65" s="356"/>
      <c r="AK65" s="356"/>
      <c r="AL65" s="356"/>
      <c r="AM65" s="356"/>
      <c r="AN65" s="356"/>
      <c r="AO65" s="356"/>
      <c r="AP65" s="356"/>
      <c r="AQ65" s="356"/>
      <c r="AR65" s="356"/>
      <c r="AS65" s="356"/>
      <c r="AT65" s="356"/>
      <c r="AV65" s="348" t="s">
        <v>2</v>
      </c>
      <c r="AW65" s="348"/>
      <c r="AX65" s="348"/>
      <c r="AY65" s="348"/>
      <c r="AZ65" s="348"/>
      <c r="BA65" s="348"/>
      <c r="BB65" s="348"/>
      <c r="BC65" s="348"/>
      <c r="BD65" s="103"/>
      <c r="BU65" s="7"/>
      <c r="BV65" s="8"/>
      <c r="BW65" s="8"/>
      <c r="BX65" s="8"/>
      <c r="BY65" s="7"/>
      <c r="BZ65" s="8"/>
      <c r="CA65" s="8"/>
      <c r="CB65" s="8"/>
      <c r="CC65" s="8"/>
      <c r="CD65" s="8"/>
    </row>
    <row r="66" spans="1:114" s="9" customFormat="1" ht="15">
      <c r="BU66" s="10"/>
      <c r="BV66" s="11"/>
      <c r="BW66" s="11"/>
      <c r="BX66" s="11"/>
      <c r="BY66" s="10"/>
      <c r="BZ66" s="11"/>
      <c r="CA66" s="11"/>
      <c r="CB66" s="11"/>
      <c r="CC66" s="11"/>
      <c r="CD66" s="11"/>
    </row>
    <row r="67" spans="1:114" s="9" customFormat="1" ht="15.75">
      <c r="B67" s="41" t="s">
        <v>10</v>
      </c>
      <c r="BU67" s="10"/>
      <c r="BV67" s="11"/>
      <c r="BW67" s="11"/>
      <c r="BX67" s="11"/>
      <c r="BY67" s="10"/>
      <c r="BZ67" s="11"/>
      <c r="CA67" s="11"/>
      <c r="CB67" s="11"/>
      <c r="CC67" s="11"/>
      <c r="CD67" s="11"/>
    </row>
    <row r="68" spans="1:114" s="9" customFormat="1" ht="6.4" customHeight="1">
      <c r="BU68" s="10"/>
      <c r="BV68" s="11"/>
      <c r="BW68" s="11"/>
      <c r="BX68" s="11"/>
      <c r="BY68" s="10"/>
      <c r="BZ68" s="11"/>
      <c r="CA68" s="11"/>
      <c r="CB68" s="11"/>
      <c r="CC68" s="11"/>
      <c r="CD68" s="11"/>
    </row>
    <row r="69" spans="1:114" s="44" customFormat="1" ht="15.75">
      <c r="B69" s="531">
        <f>B6</f>
        <v>44934</v>
      </c>
      <c r="C69" s="531"/>
      <c r="D69" s="531"/>
      <c r="E69" s="531"/>
      <c r="F69" s="531"/>
      <c r="G69" s="531"/>
      <c r="H69" s="531"/>
      <c r="I69" s="531"/>
      <c r="J69" s="531"/>
      <c r="K69" s="531"/>
      <c r="L69" s="531"/>
      <c r="M69" s="531"/>
      <c r="N69" s="531"/>
      <c r="O69" s="531"/>
      <c r="P69" s="531"/>
      <c r="Q69" s="531"/>
      <c r="R69" s="531"/>
      <c r="S69" s="531"/>
      <c r="T69" s="531"/>
      <c r="U69" s="531"/>
      <c r="V69" s="531"/>
      <c r="W69" s="531"/>
      <c r="X69" s="531"/>
      <c r="Y69" s="531"/>
      <c r="Z69" s="531"/>
      <c r="AA69" s="531"/>
      <c r="AB69" s="531"/>
      <c r="AC69" s="531"/>
      <c r="AD69" s="531"/>
      <c r="AE69" s="531"/>
      <c r="AF69" s="531"/>
      <c r="AG69" s="531"/>
      <c r="AH69" s="531"/>
      <c r="AI69" s="531"/>
      <c r="AJ69" s="531"/>
      <c r="AK69" s="531"/>
      <c r="AL69" s="531"/>
      <c r="AM69" s="531"/>
      <c r="AN69" s="531"/>
      <c r="AO69" s="531"/>
      <c r="AP69" s="531"/>
      <c r="AQ69" s="531"/>
      <c r="AR69" s="531"/>
      <c r="AS69" s="531"/>
      <c r="AT69" s="531"/>
      <c r="AU69" s="67"/>
      <c r="AV69" s="67"/>
      <c r="AW69" s="67"/>
      <c r="AX69" s="67"/>
      <c r="AY69" s="67"/>
      <c r="AZ69" s="67"/>
      <c r="BA69" s="67"/>
      <c r="BU69" s="68"/>
      <c r="BV69" s="69"/>
      <c r="BW69" s="69"/>
      <c r="BX69" s="69"/>
      <c r="BY69" s="68"/>
      <c r="BZ69" s="69"/>
      <c r="CA69" s="69"/>
      <c r="CB69" s="69"/>
      <c r="CC69" s="69"/>
      <c r="CD69" s="69"/>
    </row>
    <row r="70" spans="1:114" s="9" customFormat="1" ht="15">
      <c r="BU70" s="10"/>
      <c r="BV70" s="11"/>
      <c r="BW70" s="11"/>
      <c r="BX70" s="11"/>
      <c r="BY70" s="10"/>
      <c r="BZ70" s="11"/>
      <c r="CA70" s="11"/>
      <c r="CB70" s="11"/>
      <c r="CC70" s="11"/>
      <c r="CD70" s="11"/>
    </row>
    <row r="71" spans="1:114" s="44" customFormat="1" ht="15.75">
      <c r="A71" s="381" t="s">
        <v>5</v>
      </c>
      <c r="B71" s="381"/>
      <c r="C71" s="381"/>
      <c r="D71" s="381"/>
      <c r="E71" s="381"/>
      <c r="F71" s="381"/>
      <c r="G71" s="431">
        <f>Ergebniseingabe!H70</f>
        <v>0.67708333333333282</v>
      </c>
      <c r="H71" s="431"/>
      <c r="I71" s="431"/>
      <c r="J71" s="431"/>
      <c r="K71" s="44" t="s">
        <v>6</v>
      </c>
      <c r="S71" s="70" t="s">
        <v>7</v>
      </c>
      <c r="T71" s="432">
        <f>Ergebniseingabe!U70</f>
        <v>1</v>
      </c>
      <c r="U71" s="432"/>
      <c r="V71" s="56" t="s">
        <v>8</v>
      </c>
      <c r="W71" s="429">
        <f>Ergebniseingabe!X70</f>
        <v>15</v>
      </c>
      <c r="X71" s="429"/>
      <c r="Y71" s="429"/>
      <c r="Z71" s="429"/>
      <c r="AA71" s="429"/>
      <c r="AB71" s="426" t="str">
        <f>Ergebniseingabe!AC70</f>
        <v/>
      </c>
      <c r="AC71" s="426"/>
      <c r="AD71" s="426"/>
      <c r="AE71" s="426"/>
      <c r="AF71" s="426"/>
      <c r="AG71" s="426"/>
      <c r="AH71" s="429">
        <f>Ergebniseingabe!AI70</f>
        <v>0</v>
      </c>
      <c r="AI71" s="429"/>
      <c r="AJ71" s="429"/>
      <c r="AK71" s="429"/>
      <c r="AL71" s="429"/>
      <c r="AM71" s="381" t="s">
        <v>9</v>
      </c>
      <c r="AN71" s="381"/>
      <c r="AO71" s="381"/>
      <c r="AP71" s="381"/>
      <c r="AQ71" s="381"/>
      <c r="AR71" s="381"/>
      <c r="AS71" s="381"/>
      <c r="AT71" s="381"/>
      <c r="AU71" s="381"/>
      <c r="AV71" s="384">
        <f>Ergebniseingabe!AW70</f>
        <v>5</v>
      </c>
      <c r="AW71" s="384"/>
      <c r="AX71" s="384"/>
      <c r="AY71" s="384"/>
      <c r="AZ71" s="384"/>
      <c r="BA71" s="71"/>
      <c r="BB71" s="71"/>
      <c r="BC71" s="71"/>
      <c r="BD71" s="71"/>
      <c r="BE71" s="71"/>
      <c r="BF71" s="71"/>
      <c r="BG71" s="69"/>
      <c r="BH71" s="69"/>
      <c r="BI71" s="68"/>
      <c r="BJ71" s="68"/>
      <c r="BK71" s="72"/>
      <c r="BL71" s="72"/>
      <c r="BM71" s="72"/>
      <c r="BN71" s="73"/>
      <c r="BO71" s="73"/>
      <c r="BP71" s="73"/>
      <c r="BQ71" s="69"/>
      <c r="BR71" s="69"/>
      <c r="BS71" s="69"/>
      <c r="BT71" s="69"/>
      <c r="BU71" s="69"/>
      <c r="BV71" s="71"/>
      <c r="BW71" s="71"/>
      <c r="BX71" s="71"/>
      <c r="BY71" s="71"/>
      <c r="BZ71" s="71"/>
      <c r="CA71" s="71"/>
      <c r="CB71" s="71"/>
      <c r="CC71" s="71"/>
      <c r="CD71" s="71"/>
      <c r="CE71" s="71"/>
      <c r="CF71" s="71"/>
      <c r="CG71" s="71"/>
      <c r="CH71" s="71"/>
      <c r="CI71" s="71"/>
      <c r="CJ71" s="71"/>
      <c r="CK71" s="71"/>
      <c r="CL71" s="71"/>
      <c r="CM71" s="71"/>
      <c r="CN71" s="71"/>
      <c r="CO71" s="71"/>
      <c r="CP71" s="71"/>
      <c r="CQ71" s="71"/>
      <c r="CR71" s="71"/>
      <c r="CS71" s="71"/>
      <c r="CT71" s="71"/>
      <c r="CU71" s="71"/>
      <c r="CV71" s="71"/>
      <c r="CW71" s="71"/>
      <c r="CX71" s="71"/>
      <c r="CY71" s="71"/>
      <c r="CZ71" s="69"/>
      <c r="DA71" s="69"/>
      <c r="DB71" s="69"/>
      <c r="DC71" s="69"/>
      <c r="DD71" s="69"/>
      <c r="DE71" s="69"/>
      <c r="DF71" s="69"/>
      <c r="DG71" s="69"/>
      <c r="DH71" s="69"/>
      <c r="DI71" s="69"/>
      <c r="DJ71" s="69"/>
    </row>
    <row r="72" spans="1:114" s="9" customFormat="1" ht="16.5" customHeight="1" thickBot="1">
      <c r="BU72" s="10"/>
      <c r="BV72" s="11"/>
      <c r="BW72" s="11"/>
      <c r="BX72" s="11"/>
      <c r="BY72" s="10"/>
      <c r="BZ72" s="11"/>
      <c r="CA72" s="11"/>
      <c r="CB72" s="11"/>
      <c r="CC72" s="11"/>
      <c r="CD72" s="11"/>
    </row>
    <row r="73" spans="1:114" s="9" customFormat="1" ht="20.25" customHeight="1" thickBot="1">
      <c r="B73" s="382" t="s">
        <v>25</v>
      </c>
      <c r="C73" s="383"/>
      <c r="D73" s="383" t="s">
        <v>27</v>
      </c>
      <c r="E73" s="383"/>
      <c r="F73" s="383"/>
      <c r="G73" s="383"/>
      <c r="H73" s="394" t="s">
        <v>44</v>
      </c>
      <c r="I73" s="395"/>
      <c r="J73" s="395"/>
      <c r="K73" s="395"/>
      <c r="L73" s="395"/>
      <c r="M73" s="395"/>
      <c r="N73" s="395"/>
      <c r="O73" s="395"/>
      <c r="P73" s="395"/>
      <c r="Q73" s="395"/>
      <c r="R73" s="395"/>
      <c r="S73" s="395"/>
      <c r="T73" s="395"/>
      <c r="U73" s="395"/>
      <c r="V73" s="395"/>
      <c r="W73" s="395"/>
      <c r="X73" s="395"/>
      <c r="Y73" s="395"/>
      <c r="Z73" s="395"/>
      <c r="AA73" s="395"/>
      <c r="AB73" s="395"/>
      <c r="AC73" s="395"/>
      <c r="AD73" s="395"/>
      <c r="AE73" s="395"/>
      <c r="AF73" s="395"/>
      <c r="AG73" s="395"/>
      <c r="AH73" s="395"/>
      <c r="AI73" s="395"/>
      <c r="AJ73" s="395"/>
      <c r="AK73" s="395"/>
      <c r="AL73" s="395"/>
      <c r="AM73" s="395"/>
      <c r="AN73" s="395"/>
      <c r="AO73" s="395"/>
      <c r="AP73" s="395"/>
      <c r="AQ73" s="395"/>
      <c r="AR73" s="395"/>
      <c r="AS73" s="395"/>
      <c r="AT73" s="395"/>
      <c r="AU73" s="395"/>
      <c r="AV73" s="395"/>
      <c r="AW73" s="395"/>
      <c r="AX73" s="396"/>
      <c r="AY73" s="383" t="s">
        <v>29</v>
      </c>
      <c r="AZ73" s="383"/>
      <c r="BA73" s="383"/>
      <c r="BB73" s="383"/>
      <c r="BC73" s="394"/>
      <c r="BD73" s="554"/>
      <c r="BE73" s="395"/>
      <c r="BF73" s="395"/>
      <c r="BG73" s="555"/>
      <c r="BQ73" s="11"/>
      <c r="BR73" s="11"/>
      <c r="BS73" s="11"/>
      <c r="BT73" s="11"/>
      <c r="BU73" s="10"/>
      <c r="BV73" s="11"/>
      <c r="BW73" s="11"/>
    </row>
    <row r="74" spans="1:114" s="9" customFormat="1" ht="20.25" customHeight="1">
      <c r="B74" s="377">
        <v>13</v>
      </c>
      <c r="C74" s="378"/>
      <c r="D74" s="525">
        <f>Ergebniseingabe!E73</f>
        <v>0.67708333333333282</v>
      </c>
      <c r="E74" s="525"/>
      <c r="F74" s="525"/>
      <c r="G74" s="525"/>
      <c r="H74" s="376" t="str">
        <f>Ergebniseingabe!I73</f>
        <v/>
      </c>
      <c r="I74" s="361"/>
      <c r="J74" s="361"/>
      <c r="K74" s="361"/>
      <c r="L74" s="361"/>
      <c r="M74" s="361"/>
      <c r="N74" s="361"/>
      <c r="O74" s="361"/>
      <c r="P74" s="361"/>
      <c r="Q74" s="361"/>
      <c r="R74" s="361"/>
      <c r="S74" s="361"/>
      <c r="T74" s="361"/>
      <c r="U74" s="361"/>
      <c r="V74" s="361"/>
      <c r="W74" s="361"/>
      <c r="X74" s="361"/>
      <c r="Y74" s="361"/>
      <c r="Z74" s="361"/>
      <c r="AA74" s="361"/>
      <c r="AB74" s="361"/>
      <c r="AC74" s="75" t="s">
        <v>31</v>
      </c>
      <c r="AD74" s="361" t="str">
        <f>Ergebniseingabe!AE73</f>
        <v/>
      </c>
      <c r="AE74" s="361"/>
      <c r="AF74" s="361"/>
      <c r="AG74" s="361"/>
      <c r="AH74" s="361"/>
      <c r="AI74" s="361"/>
      <c r="AJ74" s="361"/>
      <c r="AK74" s="361"/>
      <c r="AL74" s="361"/>
      <c r="AM74" s="361"/>
      <c r="AN74" s="361"/>
      <c r="AO74" s="361"/>
      <c r="AP74" s="361"/>
      <c r="AQ74" s="361"/>
      <c r="AR74" s="361"/>
      <c r="AS74" s="361"/>
      <c r="AT74" s="361"/>
      <c r="AU74" s="361"/>
      <c r="AV74" s="361"/>
      <c r="AW74" s="361"/>
      <c r="AX74" s="368"/>
      <c r="AY74" s="509" t="str">
        <f>IF(Ergebniseingabe!AZ73="","",Ergebniseingabe!AZ73)</f>
        <v/>
      </c>
      <c r="AZ74" s="509"/>
      <c r="BA74" s="510"/>
      <c r="BB74" s="508" t="str">
        <f>IF(Ergebniseingabe!BC73="","",Ergebniseingabe!BC73)</f>
        <v/>
      </c>
      <c r="BC74" s="508"/>
      <c r="BD74" s="534" t="str">
        <f>IF(Ergebniseingabe!BE73="","",Ergebniseingabe!BE73)</f>
        <v/>
      </c>
      <c r="BE74" s="441"/>
      <c r="BF74" s="441"/>
      <c r="BG74" s="442"/>
      <c r="BQ74" s="11"/>
      <c r="BR74" s="11"/>
      <c r="BS74" s="11"/>
      <c r="BT74" s="11"/>
      <c r="BU74" s="10"/>
      <c r="BV74" s="11"/>
      <c r="BW74" s="11"/>
    </row>
    <row r="75" spans="1:114" s="9" customFormat="1" ht="11.85" customHeight="1" thickBot="1">
      <c r="B75" s="379"/>
      <c r="C75" s="380"/>
      <c r="D75" s="526"/>
      <c r="E75" s="526"/>
      <c r="F75" s="526"/>
      <c r="G75" s="526"/>
      <c r="H75" s="390" t="s">
        <v>45</v>
      </c>
      <c r="I75" s="388"/>
      <c r="J75" s="388"/>
      <c r="K75" s="388"/>
      <c r="L75" s="388"/>
      <c r="M75" s="388"/>
      <c r="N75" s="388"/>
      <c r="O75" s="388"/>
      <c r="P75" s="388"/>
      <c r="Q75" s="388"/>
      <c r="R75" s="388"/>
      <c r="S75" s="388"/>
      <c r="T75" s="388"/>
      <c r="U75" s="388"/>
      <c r="V75" s="388"/>
      <c r="W75" s="388"/>
      <c r="X75" s="388"/>
      <c r="Y75" s="388"/>
      <c r="Z75" s="388"/>
      <c r="AA75" s="388"/>
      <c r="AB75" s="388"/>
      <c r="AC75" s="76"/>
      <c r="AD75" s="388" t="s">
        <v>46</v>
      </c>
      <c r="AE75" s="388"/>
      <c r="AF75" s="388"/>
      <c r="AG75" s="388"/>
      <c r="AH75" s="388"/>
      <c r="AI75" s="388"/>
      <c r="AJ75" s="388"/>
      <c r="AK75" s="388"/>
      <c r="AL75" s="388"/>
      <c r="AM75" s="388"/>
      <c r="AN75" s="388"/>
      <c r="AO75" s="388"/>
      <c r="AP75" s="388"/>
      <c r="AQ75" s="388"/>
      <c r="AR75" s="388"/>
      <c r="AS75" s="388"/>
      <c r="AT75" s="388"/>
      <c r="AU75" s="388"/>
      <c r="AV75" s="388"/>
      <c r="AW75" s="388"/>
      <c r="AX75" s="389"/>
      <c r="AY75" s="511"/>
      <c r="AZ75" s="511"/>
      <c r="BA75" s="511"/>
      <c r="BB75" s="511"/>
      <c r="BC75" s="512"/>
      <c r="BD75" s="538"/>
      <c r="BE75" s="539"/>
      <c r="BF75" s="539"/>
      <c r="BG75" s="540"/>
      <c r="BQ75" s="11"/>
      <c r="BR75" s="11"/>
      <c r="BS75" s="11"/>
      <c r="BT75" s="11"/>
      <c r="BU75" s="10"/>
      <c r="BV75" s="11"/>
      <c r="BW75" s="11"/>
    </row>
    <row r="76" spans="1:114" s="9" customFormat="1" ht="20.25" customHeight="1" thickBot="1">
      <c r="BQ76" s="11"/>
      <c r="BR76" s="11"/>
      <c r="BS76" s="11"/>
      <c r="BT76" s="11"/>
      <c r="BU76" s="10"/>
      <c r="BV76" s="11"/>
      <c r="BW76" s="11"/>
    </row>
    <row r="77" spans="1:114" s="9" customFormat="1" ht="20.25" customHeight="1" thickBot="1">
      <c r="B77" s="382" t="s">
        <v>25</v>
      </c>
      <c r="C77" s="383"/>
      <c r="D77" s="383" t="s">
        <v>27</v>
      </c>
      <c r="E77" s="383"/>
      <c r="F77" s="383"/>
      <c r="G77" s="383"/>
      <c r="H77" s="394" t="s">
        <v>47</v>
      </c>
      <c r="I77" s="395"/>
      <c r="J77" s="395"/>
      <c r="K77" s="395"/>
      <c r="L77" s="395"/>
      <c r="M77" s="395"/>
      <c r="N77" s="395"/>
      <c r="O77" s="395"/>
      <c r="P77" s="395"/>
      <c r="Q77" s="395"/>
      <c r="R77" s="395"/>
      <c r="S77" s="395"/>
      <c r="T77" s="395"/>
      <c r="U77" s="395"/>
      <c r="V77" s="395"/>
      <c r="W77" s="395"/>
      <c r="X77" s="395"/>
      <c r="Y77" s="395"/>
      <c r="Z77" s="395"/>
      <c r="AA77" s="395"/>
      <c r="AB77" s="395"/>
      <c r="AC77" s="395"/>
      <c r="AD77" s="395"/>
      <c r="AE77" s="395"/>
      <c r="AF77" s="395"/>
      <c r="AG77" s="395"/>
      <c r="AH77" s="395"/>
      <c r="AI77" s="395"/>
      <c r="AJ77" s="395"/>
      <c r="AK77" s="395"/>
      <c r="AL77" s="395"/>
      <c r="AM77" s="395"/>
      <c r="AN77" s="395"/>
      <c r="AO77" s="395"/>
      <c r="AP77" s="395"/>
      <c r="AQ77" s="395"/>
      <c r="AR77" s="395"/>
      <c r="AS77" s="395"/>
      <c r="AT77" s="395"/>
      <c r="AU77" s="395"/>
      <c r="AV77" s="395"/>
      <c r="AW77" s="395"/>
      <c r="AX77" s="396"/>
      <c r="AY77" s="383" t="s">
        <v>29</v>
      </c>
      <c r="AZ77" s="383"/>
      <c r="BA77" s="383"/>
      <c r="BB77" s="383"/>
      <c r="BC77" s="394"/>
      <c r="BD77" s="554"/>
      <c r="BE77" s="395"/>
      <c r="BF77" s="395"/>
      <c r="BG77" s="555"/>
      <c r="BQ77" s="11"/>
      <c r="BR77" s="11"/>
      <c r="BS77" s="11"/>
      <c r="BT77" s="11"/>
      <c r="BU77" s="10"/>
      <c r="BV77" s="11"/>
      <c r="BW77" s="11"/>
    </row>
    <row r="78" spans="1:114" s="9" customFormat="1" ht="20.25" customHeight="1">
      <c r="B78" s="377">
        <v>14</v>
      </c>
      <c r="C78" s="378"/>
      <c r="D78" s="525">
        <f>Ergebniseingabe!E77</f>
        <v>0.69097222222222165</v>
      </c>
      <c r="E78" s="525"/>
      <c r="F78" s="525"/>
      <c r="G78" s="525"/>
      <c r="H78" s="376" t="str">
        <f>Ergebniseingabe!I77</f>
        <v/>
      </c>
      <c r="I78" s="361"/>
      <c r="J78" s="361"/>
      <c r="K78" s="361"/>
      <c r="L78" s="361"/>
      <c r="M78" s="361"/>
      <c r="N78" s="361"/>
      <c r="O78" s="361"/>
      <c r="P78" s="361"/>
      <c r="Q78" s="361"/>
      <c r="R78" s="361"/>
      <c r="S78" s="361"/>
      <c r="T78" s="361"/>
      <c r="U78" s="361"/>
      <c r="V78" s="361"/>
      <c r="W78" s="361"/>
      <c r="X78" s="361"/>
      <c r="Y78" s="361"/>
      <c r="Z78" s="361"/>
      <c r="AA78" s="361"/>
      <c r="AB78" s="361"/>
      <c r="AC78" s="75" t="s">
        <v>31</v>
      </c>
      <c r="AD78" s="361" t="str">
        <f>Ergebniseingabe!AE77</f>
        <v/>
      </c>
      <c r="AE78" s="361"/>
      <c r="AF78" s="361"/>
      <c r="AG78" s="361"/>
      <c r="AH78" s="361"/>
      <c r="AI78" s="361"/>
      <c r="AJ78" s="361"/>
      <c r="AK78" s="361"/>
      <c r="AL78" s="361"/>
      <c r="AM78" s="361"/>
      <c r="AN78" s="361"/>
      <c r="AO78" s="361"/>
      <c r="AP78" s="361"/>
      <c r="AQ78" s="361"/>
      <c r="AR78" s="361"/>
      <c r="AS78" s="361"/>
      <c r="AT78" s="361"/>
      <c r="AU78" s="361"/>
      <c r="AV78" s="361"/>
      <c r="AW78" s="361"/>
      <c r="AX78" s="368"/>
      <c r="AY78" s="509" t="str">
        <f>IF(Ergebniseingabe!AZ77="","",Ergebniseingabe!AZ77)</f>
        <v/>
      </c>
      <c r="AZ78" s="509"/>
      <c r="BA78" s="510"/>
      <c r="BB78" s="508" t="str">
        <f>IF(Ergebniseingabe!BC77="","",Ergebniseingabe!BC77)</f>
        <v/>
      </c>
      <c r="BC78" s="508"/>
      <c r="BD78" s="534" t="str">
        <f>IF(Ergebniseingabe!BE77="","",Ergebniseingabe!BE77)</f>
        <v/>
      </c>
      <c r="BE78" s="441"/>
      <c r="BF78" s="441"/>
      <c r="BG78" s="442"/>
      <c r="BQ78" s="11"/>
      <c r="BR78" s="11"/>
      <c r="BS78" s="11"/>
      <c r="BT78" s="11"/>
      <c r="BU78" s="10"/>
      <c r="BV78" s="11"/>
      <c r="BW78" s="11"/>
    </row>
    <row r="79" spans="1:114" s="9" customFormat="1" ht="11.85" customHeight="1" thickBot="1">
      <c r="B79" s="379"/>
      <c r="C79" s="380"/>
      <c r="D79" s="526"/>
      <c r="E79" s="526"/>
      <c r="F79" s="526"/>
      <c r="G79" s="526"/>
      <c r="H79" s="390" t="s">
        <v>48</v>
      </c>
      <c r="I79" s="388"/>
      <c r="J79" s="388"/>
      <c r="K79" s="388"/>
      <c r="L79" s="388"/>
      <c r="M79" s="388"/>
      <c r="N79" s="388"/>
      <c r="O79" s="388"/>
      <c r="P79" s="388"/>
      <c r="Q79" s="388"/>
      <c r="R79" s="388"/>
      <c r="S79" s="388"/>
      <c r="T79" s="388"/>
      <c r="U79" s="388"/>
      <c r="V79" s="388"/>
      <c r="W79" s="388"/>
      <c r="X79" s="388"/>
      <c r="Y79" s="388"/>
      <c r="Z79" s="388"/>
      <c r="AA79" s="388"/>
      <c r="AB79" s="388"/>
      <c r="AC79" s="76"/>
      <c r="AD79" s="388" t="s">
        <v>49</v>
      </c>
      <c r="AE79" s="388"/>
      <c r="AF79" s="388"/>
      <c r="AG79" s="388"/>
      <c r="AH79" s="388"/>
      <c r="AI79" s="388"/>
      <c r="AJ79" s="388"/>
      <c r="AK79" s="388"/>
      <c r="AL79" s="388"/>
      <c r="AM79" s="388"/>
      <c r="AN79" s="388"/>
      <c r="AO79" s="388"/>
      <c r="AP79" s="388"/>
      <c r="AQ79" s="388"/>
      <c r="AR79" s="388"/>
      <c r="AS79" s="388"/>
      <c r="AT79" s="388"/>
      <c r="AU79" s="388"/>
      <c r="AV79" s="388"/>
      <c r="AW79" s="388"/>
      <c r="AX79" s="389"/>
      <c r="AY79" s="511"/>
      <c r="AZ79" s="511"/>
      <c r="BA79" s="511"/>
      <c r="BB79" s="511"/>
      <c r="BC79" s="512"/>
      <c r="BD79" s="538"/>
      <c r="BE79" s="539"/>
      <c r="BF79" s="539"/>
      <c r="BG79" s="540"/>
      <c r="BQ79" s="11"/>
      <c r="BR79" s="11"/>
      <c r="BS79" s="11"/>
      <c r="BT79" s="11"/>
      <c r="BU79" s="10"/>
      <c r="BV79" s="11"/>
      <c r="BW79" s="11"/>
    </row>
    <row r="80" spans="1:114" s="9" customFormat="1" ht="20.25" customHeight="1" thickBot="1">
      <c r="B80" s="56"/>
      <c r="C80" s="56"/>
      <c r="D80" s="77"/>
      <c r="E80" s="77"/>
      <c r="F80" s="77"/>
      <c r="G80" s="77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78"/>
      <c r="AZ80" s="78"/>
      <c r="BA80" s="78"/>
      <c r="BB80" s="78"/>
      <c r="BC80" s="78"/>
      <c r="BD80" s="49"/>
      <c r="BE80" s="49"/>
      <c r="BQ80" s="11"/>
      <c r="BR80" s="11"/>
      <c r="BS80" s="11"/>
      <c r="BT80" s="11"/>
      <c r="BU80" s="10"/>
      <c r="BV80" s="11"/>
      <c r="BW80" s="11"/>
    </row>
    <row r="81" spans="2:89" s="9" customFormat="1" ht="20.25" customHeight="1" thickBot="1">
      <c r="B81" s="532" t="s">
        <v>25</v>
      </c>
      <c r="C81" s="533"/>
      <c r="D81" s="533" t="s">
        <v>27</v>
      </c>
      <c r="E81" s="533"/>
      <c r="F81" s="533"/>
      <c r="G81" s="533"/>
      <c r="H81" s="391" t="s">
        <v>50</v>
      </c>
      <c r="I81" s="392"/>
      <c r="J81" s="392"/>
      <c r="K81" s="392"/>
      <c r="L81" s="392"/>
      <c r="M81" s="392"/>
      <c r="N81" s="392"/>
      <c r="O81" s="392"/>
      <c r="P81" s="392"/>
      <c r="Q81" s="392"/>
      <c r="R81" s="392"/>
      <c r="S81" s="392"/>
      <c r="T81" s="392"/>
      <c r="U81" s="392"/>
      <c r="V81" s="392"/>
      <c r="W81" s="392"/>
      <c r="X81" s="392"/>
      <c r="Y81" s="392"/>
      <c r="Z81" s="392"/>
      <c r="AA81" s="392"/>
      <c r="AB81" s="392"/>
      <c r="AC81" s="392"/>
      <c r="AD81" s="392"/>
      <c r="AE81" s="392"/>
      <c r="AF81" s="392"/>
      <c r="AG81" s="392"/>
      <c r="AH81" s="392"/>
      <c r="AI81" s="392"/>
      <c r="AJ81" s="392"/>
      <c r="AK81" s="392"/>
      <c r="AL81" s="392"/>
      <c r="AM81" s="392"/>
      <c r="AN81" s="392"/>
      <c r="AO81" s="392"/>
      <c r="AP81" s="392"/>
      <c r="AQ81" s="392"/>
      <c r="AR81" s="392"/>
      <c r="AS81" s="392"/>
      <c r="AT81" s="392"/>
      <c r="AU81" s="392"/>
      <c r="AV81" s="392"/>
      <c r="AW81" s="392"/>
      <c r="AX81" s="393"/>
      <c r="AY81" s="533" t="s">
        <v>29</v>
      </c>
      <c r="AZ81" s="533"/>
      <c r="BA81" s="533"/>
      <c r="BB81" s="533"/>
      <c r="BC81" s="391"/>
      <c r="BD81" s="535"/>
      <c r="BE81" s="392"/>
      <c r="BF81" s="392"/>
      <c r="BG81" s="536"/>
      <c r="BQ81" s="11"/>
      <c r="BR81" s="11"/>
      <c r="BS81" s="11"/>
      <c r="BT81" s="11"/>
      <c r="BU81" s="10"/>
      <c r="BV81" s="11"/>
      <c r="BW81" s="11"/>
    </row>
    <row r="82" spans="2:89" s="9" customFormat="1" ht="20.25" customHeight="1">
      <c r="B82" s="377">
        <v>15</v>
      </c>
      <c r="C82" s="378"/>
      <c r="D82" s="525">
        <f>Ergebniseingabe!E81</f>
        <v>0.70486111111111049</v>
      </c>
      <c r="E82" s="525"/>
      <c r="F82" s="525"/>
      <c r="G82" s="525"/>
      <c r="H82" s="376" t="str">
        <f>Ergebniseingabe!I81</f>
        <v/>
      </c>
      <c r="I82" s="361"/>
      <c r="J82" s="361"/>
      <c r="K82" s="361"/>
      <c r="L82" s="361"/>
      <c r="M82" s="361"/>
      <c r="N82" s="361"/>
      <c r="O82" s="361"/>
      <c r="P82" s="361"/>
      <c r="Q82" s="361"/>
      <c r="R82" s="361"/>
      <c r="S82" s="361"/>
      <c r="T82" s="361"/>
      <c r="U82" s="361"/>
      <c r="V82" s="361"/>
      <c r="W82" s="361"/>
      <c r="X82" s="361"/>
      <c r="Y82" s="361"/>
      <c r="Z82" s="361"/>
      <c r="AA82" s="361"/>
      <c r="AB82" s="361"/>
      <c r="AC82" s="75" t="s">
        <v>31</v>
      </c>
      <c r="AD82" s="361" t="str">
        <f>Ergebniseingabe!AE81</f>
        <v/>
      </c>
      <c r="AE82" s="361"/>
      <c r="AF82" s="361"/>
      <c r="AG82" s="361"/>
      <c r="AH82" s="361"/>
      <c r="AI82" s="361"/>
      <c r="AJ82" s="361"/>
      <c r="AK82" s="361"/>
      <c r="AL82" s="361"/>
      <c r="AM82" s="361"/>
      <c r="AN82" s="361"/>
      <c r="AO82" s="361"/>
      <c r="AP82" s="361"/>
      <c r="AQ82" s="361"/>
      <c r="AR82" s="361"/>
      <c r="AS82" s="361"/>
      <c r="AT82" s="361"/>
      <c r="AU82" s="361"/>
      <c r="AV82" s="361"/>
      <c r="AW82" s="361"/>
      <c r="AX82" s="368"/>
      <c r="AY82" s="509" t="str">
        <f>IF(Ergebniseingabe!AZ81="","",Ergebniseingabe!AZ81)</f>
        <v/>
      </c>
      <c r="AZ82" s="509"/>
      <c r="BA82" s="510"/>
      <c r="BB82" s="508" t="str">
        <f>IF(Ergebniseingabe!BC81="","",Ergebniseingabe!BC81)</f>
        <v/>
      </c>
      <c r="BC82" s="508"/>
      <c r="BD82" s="534" t="str">
        <f>IF(Ergebniseingabe!BE81="","",Ergebniseingabe!BE81)</f>
        <v/>
      </c>
      <c r="BE82" s="441"/>
      <c r="BF82" s="441"/>
      <c r="BG82" s="442"/>
      <c r="BQ82" s="11"/>
      <c r="BR82" s="11"/>
      <c r="BS82" s="11"/>
      <c r="BT82" s="11"/>
      <c r="BU82" s="10"/>
      <c r="BV82" s="11"/>
      <c r="BW82" s="11"/>
    </row>
    <row r="83" spans="2:89" s="9" customFormat="1" ht="11.85" customHeight="1" thickBot="1">
      <c r="B83" s="379"/>
      <c r="C83" s="380"/>
      <c r="D83" s="526"/>
      <c r="E83" s="526"/>
      <c r="F83" s="526"/>
      <c r="G83" s="526"/>
      <c r="H83" s="390" t="s">
        <v>51</v>
      </c>
      <c r="I83" s="388"/>
      <c r="J83" s="388"/>
      <c r="K83" s="388"/>
      <c r="L83" s="388"/>
      <c r="M83" s="388"/>
      <c r="N83" s="388"/>
      <c r="O83" s="388"/>
      <c r="P83" s="388"/>
      <c r="Q83" s="388"/>
      <c r="R83" s="388"/>
      <c r="S83" s="388"/>
      <c r="T83" s="388"/>
      <c r="U83" s="388"/>
      <c r="V83" s="388"/>
      <c r="W83" s="388"/>
      <c r="X83" s="388"/>
      <c r="Y83" s="388"/>
      <c r="Z83" s="388"/>
      <c r="AA83" s="388"/>
      <c r="AB83" s="388"/>
      <c r="AC83" s="76"/>
      <c r="AD83" s="388" t="s">
        <v>52</v>
      </c>
      <c r="AE83" s="388"/>
      <c r="AF83" s="388"/>
      <c r="AG83" s="388"/>
      <c r="AH83" s="388"/>
      <c r="AI83" s="388"/>
      <c r="AJ83" s="388"/>
      <c r="AK83" s="388"/>
      <c r="AL83" s="388"/>
      <c r="AM83" s="388"/>
      <c r="AN83" s="388"/>
      <c r="AO83" s="388"/>
      <c r="AP83" s="388"/>
      <c r="AQ83" s="388"/>
      <c r="AR83" s="388"/>
      <c r="AS83" s="388"/>
      <c r="AT83" s="388"/>
      <c r="AU83" s="388"/>
      <c r="AV83" s="388"/>
      <c r="AW83" s="388"/>
      <c r="AX83" s="389"/>
      <c r="AY83" s="511"/>
      <c r="AZ83" s="511"/>
      <c r="BA83" s="511"/>
      <c r="BB83" s="511"/>
      <c r="BC83" s="512"/>
      <c r="BD83" s="538"/>
      <c r="BE83" s="539"/>
      <c r="BF83" s="539"/>
      <c r="BG83" s="540"/>
      <c r="BQ83" s="11"/>
      <c r="BR83" s="11"/>
      <c r="BS83" s="11"/>
      <c r="BT83" s="11"/>
      <c r="BU83" s="10"/>
      <c r="BV83" s="11"/>
      <c r="BW83" s="11"/>
    </row>
    <row r="84" spans="2:89" s="9" customFormat="1" ht="20.25" customHeight="1" thickBot="1">
      <c r="BQ84" s="11"/>
      <c r="BR84" s="11"/>
      <c r="BS84" s="11"/>
      <c r="BT84" s="11"/>
      <c r="BU84" s="10"/>
      <c r="BV84" s="11"/>
      <c r="BW84" s="11"/>
    </row>
    <row r="85" spans="2:89" s="9" customFormat="1" ht="20.25" customHeight="1" thickBot="1">
      <c r="B85" s="532" t="s">
        <v>25</v>
      </c>
      <c r="C85" s="533"/>
      <c r="D85" s="533" t="s">
        <v>27</v>
      </c>
      <c r="E85" s="533"/>
      <c r="F85" s="533"/>
      <c r="G85" s="533"/>
      <c r="H85" s="391" t="s">
        <v>53</v>
      </c>
      <c r="I85" s="392"/>
      <c r="J85" s="392"/>
      <c r="K85" s="392"/>
      <c r="L85" s="392"/>
      <c r="M85" s="392"/>
      <c r="N85" s="392"/>
      <c r="O85" s="392"/>
      <c r="P85" s="392"/>
      <c r="Q85" s="392"/>
      <c r="R85" s="392"/>
      <c r="S85" s="392"/>
      <c r="T85" s="392"/>
      <c r="U85" s="392"/>
      <c r="V85" s="392"/>
      <c r="W85" s="392"/>
      <c r="X85" s="392"/>
      <c r="Y85" s="392"/>
      <c r="Z85" s="392"/>
      <c r="AA85" s="392"/>
      <c r="AB85" s="392"/>
      <c r="AC85" s="392"/>
      <c r="AD85" s="392"/>
      <c r="AE85" s="392"/>
      <c r="AF85" s="392"/>
      <c r="AG85" s="392"/>
      <c r="AH85" s="392"/>
      <c r="AI85" s="392"/>
      <c r="AJ85" s="392"/>
      <c r="AK85" s="392"/>
      <c r="AL85" s="392"/>
      <c r="AM85" s="392"/>
      <c r="AN85" s="392"/>
      <c r="AO85" s="392"/>
      <c r="AP85" s="392"/>
      <c r="AQ85" s="392"/>
      <c r="AR85" s="392"/>
      <c r="AS85" s="392"/>
      <c r="AT85" s="392"/>
      <c r="AU85" s="392"/>
      <c r="AV85" s="392"/>
      <c r="AW85" s="392"/>
      <c r="AX85" s="393"/>
      <c r="AY85" s="533" t="s">
        <v>29</v>
      </c>
      <c r="AZ85" s="533"/>
      <c r="BA85" s="533"/>
      <c r="BB85" s="533"/>
      <c r="BC85" s="391"/>
      <c r="BD85" s="535"/>
      <c r="BE85" s="392"/>
      <c r="BF85" s="392"/>
      <c r="BG85" s="536"/>
      <c r="BQ85" s="11"/>
      <c r="BR85" s="11"/>
      <c r="BS85" s="11"/>
      <c r="BT85" s="11"/>
      <c r="BU85" s="10"/>
      <c r="BV85" s="11"/>
      <c r="BW85" s="11"/>
    </row>
    <row r="86" spans="2:89" s="9" customFormat="1" ht="20.25" customHeight="1">
      <c r="B86" s="377">
        <v>16</v>
      </c>
      <c r="C86" s="378"/>
      <c r="D86" s="525">
        <f>Ergebniseingabe!E85</f>
        <v>0.71874999999999933</v>
      </c>
      <c r="E86" s="525"/>
      <c r="F86" s="525"/>
      <c r="G86" s="525"/>
      <c r="H86" s="376" t="str">
        <f>Ergebniseingabe!I85</f>
        <v/>
      </c>
      <c r="I86" s="361"/>
      <c r="J86" s="361"/>
      <c r="K86" s="361"/>
      <c r="L86" s="361"/>
      <c r="M86" s="361"/>
      <c r="N86" s="361"/>
      <c r="O86" s="361"/>
      <c r="P86" s="361"/>
      <c r="Q86" s="361"/>
      <c r="R86" s="361"/>
      <c r="S86" s="361"/>
      <c r="T86" s="361"/>
      <c r="U86" s="361"/>
      <c r="V86" s="361"/>
      <c r="W86" s="361"/>
      <c r="X86" s="361"/>
      <c r="Y86" s="361"/>
      <c r="Z86" s="361"/>
      <c r="AA86" s="361"/>
      <c r="AB86" s="361"/>
      <c r="AC86" s="75" t="s">
        <v>31</v>
      </c>
      <c r="AD86" s="361" t="str">
        <f>Ergebniseingabe!AE85</f>
        <v/>
      </c>
      <c r="AE86" s="361"/>
      <c r="AF86" s="361"/>
      <c r="AG86" s="361"/>
      <c r="AH86" s="361"/>
      <c r="AI86" s="361"/>
      <c r="AJ86" s="361"/>
      <c r="AK86" s="361"/>
      <c r="AL86" s="361"/>
      <c r="AM86" s="361"/>
      <c r="AN86" s="361"/>
      <c r="AO86" s="361"/>
      <c r="AP86" s="361"/>
      <c r="AQ86" s="361"/>
      <c r="AR86" s="361"/>
      <c r="AS86" s="361"/>
      <c r="AT86" s="361"/>
      <c r="AU86" s="361"/>
      <c r="AV86" s="361"/>
      <c r="AW86" s="361"/>
      <c r="AX86" s="368"/>
      <c r="AY86" s="509" t="str">
        <f>IF(Ergebniseingabe!AZ85="","",Ergebniseingabe!AZ85)</f>
        <v/>
      </c>
      <c r="AZ86" s="509"/>
      <c r="BA86" s="510"/>
      <c r="BB86" s="508" t="str">
        <f>IF(Ergebniseingabe!BC85="","",Ergebniseingabe!BC85)</f>
        <v/>
      </c>
      <c r="BC86" s="508"/>
      <c r="BD86" s="534" t="str">
        <f>IF(Ergebniseingabe!BE85="","",Ergebniseingabe!BE85)</f>
        <v/>
      </c>
      <c r="BE86" s="441"/>
      <c r="BF86" s="441"/>
      <c r="BG86" s="442"/>
      <c r="BQ86" s="11"/>
      <c r="BR86" s="11"/>
      <c r="BS86" s="11"/>
      <c r="BT86" s="11"/>
      <c r="BU86" s="10"/>
      <c r="BV86" s="11"/>
      <c r="BW86" s="11"/>
    </row>
    <row r="87" spans="2:89" s="9" customFormat="1" ht="11.85" customHeight="1" thickBot="1">
      <c r="B87" s="379"/>
      <c r="C87" s="380"/>
      <c r="D87" s="526"/>
      <c r="E87" s="526"/>
      <c r="F87" s="526"/>
      <c r="G87" s="526"/>
      <c r="H87" s="390" t="s">
        <v>54</v>
      </c>
      <c r="I87" s="388"/>
      <c r="J87" s="388"/>
      <c r="K87" s="388"/>
      <c r="L87" s="388"/>
      <c r="M87" s="388"/>
      <c r="N87" s="388"/>
      <c r="O87" s="388"/>
      <c r="P87" s="388"/>
      <c r="Q87" s="388"/>
      <c r="R87" s="388"/>
      <c r="S87" s="388"/>
      <c r="T87" s="388"/>
      <c r="U87" s="388"/>
      <c r="V87" s="388"/>
      <c r="W87" s="388"/>
      <c r="X87" s="388"/>
      <c r="Y87" s="388"/>
      <c r="Z87" s="388"/>
      <c r="AA87" s="388"/>
      <c r="AB87" s="388"/>
      <c r="AC87" s="76"/>
      <c r="AD87" s="388" t="s">
        <v>55</v>
      </c>
      <c r="AE87" s="388"/>
      <c r="AF87" s="388"/>
      <c r="AG87" s="388"/>
      <c r="AH87" s="388"/>
      <c r="AI87" s="388"/>
      <c r="AJ87" s="388"/>
      <c r="AK87" s="388"/>
      <c r="AL87" s="388"/>
      <c r="AM87" s="388"/>
      <c r="AN87" s="388"/>
      <c r="AO87" s="388"/>
      <c r="AP87" s="388"/>
      <c r="AQ87" s="388"/>
      <c r="AR87" s="388"/>
      <c r="AS87" s="388"/>
      <c r="AT87" s="388"/>
      <c r="AU87" s="388"/>
      <c r="AV87" s="388"/>
      <c r="AW87" s="388"/>
      <c r="AX87" s="389"/>
      <c r="AY87" s="511"/>
      <c r="AZ87" s="511"/>
      <c r="BA87" s="511"/>
      <c r="BB87" s="511"/>
      <c r="BC87" s="512"/>
      <c r="BD87" s="538"/>
      <c r="BE87" s="539"/>
      <c r="BF87" s="539"/>
      <c r="BG87" s="540"/>
      <c r="BQ87" s="11"/>
      <c r="BR87" s="11"/>
      <c r="BS87" s="11"/>
      <c r="BT87" s="11"/>
      <c r="BU87" s="10"/>
      <c r="BV87" s="11"/>
      <c r="BW87" s="11"/>
    </row>
    <row r="88" spans="2:89" s="9" customFormat="1" ht="20.25" customHeight="1" thickBot="1">
      <c r="B88" s="56"/>
      <c r="C88" s="56"/>
      <c r="D88" s="77"/>
      <c r="E88" s="77"/>
      <c r="F88" s="77"/>
      <c r="G88" s="77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78"/>
      <c r="AZ88" s="78"/>
      <c r="BA88" s="78"/>
      <c r="BB88" s="78"/>
      <c r="BC88" s="78"/>
      <c r="BD88" s="49"/>
      <c r="BE88" s="49"/>
      <c r="BQ88" s="11"/>
      <c r="BR88" s="11"/>
      <c r="BS88" s="11"/>
      <c r="BT88" s="11"/>
      <c r="BU88" s="10"/>
      <c r="BV88" s="11"/>
      <c r="BW88" s="11"/>
    </row>
    <row r="89" spans="2:89" s="9" customFormat="1" ht="20.25" customHeight="1" thickBot="1">
      <c r="B89" s="397" t="s">
        <v>25</v>
      </c>
      <c r="C89" s="398"/>
      <c r="D89" s="398" t="s">
        <v>27</v>
      </c>
      <c r="E89" s="398"/>
      <c r="F89" s="398"/>
      <c r="G89" s="398"/>
      <c r="H89" s="385" t="s">
        <v>56</v>
      </c>
      <c r="I89" s="386"/>
      <c r="J89" s="386"/>
      <c r="K89" s="386"/>
      <c r="L89" s="386"/>
      <c r="M89" s="386"/>
      <c r="N89" s="386"/>
      <c r="O89" s="386"/>
      <c r="P89" s="386"/>
      <c r="Q89" s="386"/>
      <c r="R89" s="386"/>
      <c r="S89" s="386"/>
      <c r="T89" s="386"/>
      <c r="U89" s="386"/>
      <c r="V89" s="386"/>
      <c r="W89" s="386"/>
      <c r="X89" s="386"/>
      <c r="Y89" s="386"/>
      <c r="Z89" s="386"/>
      <c r="AA89" s="386"/>
      <c r="AB89" s="386"/>
      <c r="AC89" s="386"/>
      <c r="AD89" s="386"/>
      <c r="AE89" s="386"/>
      <c r="AF89" s="386"/>
      <c r="AG89" s="386"/>
      <c r="AH89" s="386"/>
      <c r="AI89" s="386"/>
      <c r="AJ89" s="386"/>
      <c r="AK89" s="386"/>
      <c r="AL89" s="386"/>
      <c r="AM89" s="386"/>
      <c r="AN89" s="386"/>
      <c r="AO89" s="386"/>
      <c r="AP89" s="386"/>
      <c r="AQ89" s="386"/>
      <c r="AR89" s="386"/>
      <c r="AS89" s="386"/>
      <c r="AT89" s="386"/>
      <c r="AU89" s="386"/>
      <c r="AV89" s="386"/>
      <c r="AW89" s="386"/>
      <c r="AX89" s="387"/>
      <c r="AY89" s="398" t="s">
        <v>29</v>
      </c>
      <c r="AZ89" s="398"/>
      <c r="BA89" s="398"/>
      <c r="BB89" s="398"/>
      <c r="BC89" s="385"/>
      <c r="BD89" s="541"/>
      <c r="BE89" s="386"/>
      <c r="BF89" s="386"/>
      <c r="BG89" s="542"/>
      <c r="BQ89" s="11"/>
      <c r="BR89" s="11"/>
      <c r="BS89" s="11"/>
      <c r="BT89" s="11"/>
      <c r="BU89" s="10"/>
      <c r="BV89" s="11"/>
      <c r="BW89" s="11"/>
      <c r="CK89" s="44"/>
    </row>
    <row r="90" spans="2:89" s="9" customFormat="1" ht="20.25" customHeight="1">
      <c r="B90" s="377">
        <v>17</v>
      </c>
      <c r="C90" s="378"/>
      <c r="D90" s="525">
        <f>Ergebniseingabe!E89</f>
        <v>0.73263888888888817</v>
      </c>
      <c r="E90" s="525"/>
      <c r="F90" s="525"/>
      <c r="G90" s="525"/>
      <c r="H90" s="376" t="str">
        <f>Ergebniseingabe!I89</f>
        <v xml:space="preserve"> </v>
      </c>
      <c r="I90" s="361"/>
      <c r="J90" s="361"/>
      <c r="K90" s="361"/>
      <c r="L90" s="361"/>
      <c r="M90" s="361"/>
      <c r="N90" s="361"/>
      <c r="O90" s="361"/>
      <c r="P90" s="361"/>
      <c r="Q90" s="361"/>
      <c r="R90" s="361"/>
      <c r="S90" s="361"/>
      <c r="T90" s="361"/>
      <c r="U90" s="361"/>
      <c r="V90" s="361"/>
      <c r="W90" s="361"/>
      <c r="X90" s="361"/>
      <c r="Y90" s="361"/>
      <c r="Z90" s="361"/>
      <c r="AA90" s="361"/>
      <c r="AB90" s="361"/>
      <c r="AC90" s="75" t="s">
        <v>31</v>
      </c>
      <c r="AD90" s="361" t="str">
        <f>Ergebniseingabe!AE89</f>
        <v xml:space="preserve"> </v>
      </c>
      <c r="AE90" s="361"/>
      <c r="AF90" s="361"/>
      <c r="AG90" s="361"/>
      <c r="AH90" s="361"/>
      <c r="AI90" s="361"/>
      <c r="AJ90" s="361"/>
      <c r="AK90" s="361"/>
      <c r="AL90" s="361"/>
      <c r="AM90" s="361"/>
      <c r="AN90" s="361"/>
      <c r="AO90" s="361"/>
      <c r="AP90" s="361"/>
      <c r="AQ90" s="361"/>
      <c r="AR90" s="361"/>
      <c r="AS90" s="361"/>
      <c r="AT90" s="361"/>
      <c r="AU90" s="361"/>
      <c r="AV90" s="361"/>
      <c r="AW90" s="361"/>
      <c r="AX90" s="368"/>
      <c r="AY90" s="509" t="str">
        <f>IF(Ergebniseingabe!AZ89="","",Ergebniseingabe!AZ89)</f>
        <v/>
      </c>
      <c r="AZ90" s="509"/>
      <c r="BA90" s="510"/>
      <c r="BB90" s="508" t="str">
        <f>IF(Ergebniseingabe!BC89="","",Ergebniseingabe!BC89)</f>
        <v/>
      </c>
      <c r="BC90" s="508"/>
      <c r="BD90" s="534" t="str">
        <f>IF(Ergebniseingabe!BE89="","",Ergebniseingabe!BE89)</f>
        <v/>
      </c>
      <c r="BE90" s="441"/>
      <c r="BF90" s="441"/>
      <c r="BG90" s="442"/>
      <c r="BQ90" s="11"/>
      <c r="BR90" s="11"/>
      <c r="BS90" s="11"/>
      <c r="BT90" s="11"/>
      <c r="BU90" s="10"/>
      <c r="BV90" s="11"/>
      <c r="BW90" s="11"/>
      <c r="CK90" s="44"/>
    </row>
    <row r="91" spans="2:89" s="9" customFormat="1" ht="11.85" customHeight="1" thickBot="1">
      <c r="B91" s="379"/>
      <c r="C91" s="380"/>
      <c r="D91" s="526"/>
      <c r="E91" s="526"/>
      <c r="F91" s="526"/>
      <c r="G91" s="526"/>
      <c r="H91" s="390" t="s">
        <v>57</v>
      </c>
      <c r="I91" s="388"/>
      <c r="J91" s="388"/>
      <c r="K91" s="388"/>
      <c r="L91" s="388"/>
      <c r="M91" s="388"/>
      <c r="N91" s="388"/>
      <c r="O91" s="388"/>
      <c r="P91" s="388"/>
      <c r="Q91" s="388"/>
      <c r="R91" s="388"/>
      <c r="S91" s="388"/>
      <c r="T91" s="388"/>
      <c r="U91" s="388"/>
      <c r="V91" s="388"/>
      <c r="W91" s="388"/>
      <c r="X91" s="388"/>
      <c r="Y91" s="388"/>
      <c r="Z91" s="388"/>
      <c r="AA91" s="388"/>
      <c r="AB91" s="388"/>
      <c r="AC91" s="76"/>
      <c r="AD91" s="388" t="s">
        <v>58</v>
      </c>
      <c r="AE91" s="388"/>
      <c r="AF91" s="388"/>
      <c r="AG91" s="388"/>
      <c r="AH91" s="388"/>
      <c r="AI91" s="388"/>
      <c r="AJ91" s="388"/>
      <c r="AK91" s="388"/>
      <c r="AL91" s="388"/>
      <c r="AM91" s="388"/>
      <c r="AN91" s="388"/>
      <c r="AO91" s="388"/>
      <c r="AP91" s="388"/>
      <c r="AQ91" s="388"/>
      <c r="AR91" s="388"/>
      <c r="AS91" s="388"/>
      <c r="AT91" s="388"/>
      <c r="AU91" s="388"/>
      <c r="AV91" s="388"/>
      <c r="AW91" s="388"/>
      <c r="AX91" s="389"/>
      <c r="AY91" s="511"/>
      <c r="AZ91" s="511"/>
      <c r="BA91" s="511"/>
      <c r="BB91" s="511"/>
      <c r="BC91" s="512"/>
      <c r="BD91" s="538"/>
      <c r="BE91" s="539"/>
      <c r="BF91" s="539"/>
      <c r="BG91" s="540"/>
      <c r="BQ91" s="11"/>
      <c r="BR91" s="11"/>
      <c r="BS91" s="11"/>
      <c r="BT91" s="11"/>
      <c r="BU91" s="10"/>
      <c r="BV91" s="11"/>
      <c r="BW91" s="11"/>
    </row>
    <row r="92" spans="2:89" s="9" customFormat="1" ht="20.25" customHeight="1" thickBot="1">
      <c r="BQ92" s="11"/>
      <c r="BR92" s="11"/>
      <c r="BS92" s="11"/>
      <c r="BT92" s="11"/>
      <c r="BU92" s="10"/>
      <c r="BV92" s="11"/>
      <c r="BW92" s="11"/>
    </row>
    <row r="93" spans="2:89" s="9" customFormat="1" ht="20.25" customHeight="1" thickBot="1">
      <c r="B93" s="397" t="s">
        <v>25</v>
      </c>
      <c r="C93" s="398"/>
      <c r="D93" s="398" t="s">
        <v>27</v>
      </c>
      <c r="E93" s="398"/>
      <c r="F93" s="398"/>
      <c r="G93" s="398"/>
      <c r="H93" s="385" t="s">
        <v>59</v>
      </c>
      <c r="I93" s="386"/>
      <c r="J93" s="386"/>
      <c r="K93" s="386"/>
      <c r="L93" s="386"/>
      <c r="M93" s="386"/>
      <c r="N93" s="386"/>
      <c r="O93" s="386"/>
      <c r="P93" s="386"/>
      <c r="Q93" s="386"/>
      <c r="R93" s="386"/>
      <c r="S93" s="386"/>
      <c r="T93" s="386"/>
      <c r="U93" s="386"/>
      <c r="V93" s="386"/>
      <c r="W93" s="386"/>
      <c r="X93" s="386"/>
      <c r="Y93" s="386"/>
      <c r="Z93" s="386"/>
      <c r="AA93" s="386"/>
      <c r="AB93" s="386"/>
      <c r="AC93" s="386"/>
      <c r="AD93" s="386"/>
      <c r="AE93" s="386"/>
      <c r="AF93" s="386"/>
      <c r="AG93" s="386"/>
      <c r="AH93" s="386"/>
      <c r="AI93" s="386"/>
      <c r="AJ93" s="386"/>
      <c r="AK93" s="386"/>
      <c r="AL93" s="386"/>
      <c r="AM93" s="386"/>
      <c r="AN93" s="386"/>
      <c r="AO93" s="386"/>
      <c r="AP93" s="386"/>
      <c r="AQ93" s="386"/>
      <c r="AR93" s="386"/>
      <c r="AS93" s="386"/>
      <c r="AT93" s="386"/>
      <c r="AU93" s="386"/>
      <c r="AV93" s="386"/>
      <c r="AW93" s="386"/>
      <c r="AX93" s="387"/>
      <c r="AY93" s="398" t="s">
        <v>29</v>
      </c>
      <c r="AZ93" s="398"/>
      <c r="BA93" s="398"/>
      <c r="BB93" s="398"/>
      <c r="BC93" s="385"/>
      <c r="BD93" s="541"/>
      <c r="BE93" s="386"/>
      <c r="BF93" s="386"/>
      <c r="BG93" s="542"/>
      <c r="BQ93" s="11"/>
      <c r="BR93" s="11"/>
      <c r="BS93" s="11"/>
      <c r="BT93" s="11"/>
      <c r="BU93" s="10"/>
      <c r="BV93" s="11"/>
      <c r="BW93" s="11"/>
    </row>
    <row r="94" spans="2:89" s="9" customFormat="1" ht="20.25" customHeight="1">
      <c r="B94" s="377">
        <v>18</v>
      </c>
      <c r="C94" s="378"/>
      <c r="D94" s="525">
        <f>Ergebniseingabe!E93</f>
        <v>0.74652777777777701</v>
      </c>
      <c r="E94" s="525"/>
      <c r="F94" s="525"/>
      <c r="G94" s="525"/>
      <c r="H94" s="376" t="str">
        <f>Ergebniseingabe!I93</f>
        <v xml:space="preserve"> </v>
      </c>
      <c r="I94" s="361"/>
      <c r="J94" s="361"/>
      <c r="K94" s="361"/>
      <c r="L94" s="361"/>
      <c r="M94" s="361"/>
      <c r="N94" s="361"/>
      <c r="O94" s="361"/>
      <c r="P94" s="361"/>
      <c r="Q94" s="361"/>
      <c r="R94" s="361"/>
      <c r="S94" s="361"/>
      <c r="T94" s="361"/>
      <c r="U94" s="361"/>
      <c r="V94" s="361"/>
      <c r="W94" s="361"/>
      <c r="X94" s="361"/>
      <c r="Y94" s="361"/>
      <c r="Z94" s="361"/>
      <c r="AA94" s="361"/>
      <c r="AB94" s="361"/>
      <c r="AC94" s="75" t="s">
        <v>31</v>
      </c>
      <c r="AD94" s="361" t="str">
        <f>Ergebniseingabe!AE93</f>
        <v xml:space="preserve"> </v>
      </c>
      <c r="AE94" s="361"/>
      <c r="AF94" s="361"/>
      <c r="AG94" s="361"/>
      <c r="AH94" s="361"/>
      <c r="AI94" s="361"/>
      <c r="AJ94" s="361"/>
      <c r="AK94" s="361"/>
      <c r="AL94" s="361"/>
      <c r="AM94" s="361"/>
      <c r="AN94" s="361"/>
      <c r="AO94" s="361"/>
      <c r="AP94" s="361"/>
      <c r="AQ94" s="361"/>
      <c r="AR94" s="361"/>
      <c r="AS94" s="361"/>
      <c r="AT94" s="361"/>
      <c r="AU94" s="361"/>
      <c r="AV94" s="361"/>
      <c r="AW94" s="361"/>
      <c r="AX94" s="368"/>
      <c r="AY94" s="509" t="str">
        <f>IF(Ergebniseingabe!AZ93="","",Ergebniseingabe!AZ93)</f>
        <v/>
      </c>
      <c r="AZ94" s="509"/>
      <c r="BA94" s="510"/>
      <c r="BB94" s="508" t="str">
        <f>IF(Ergebniseingabe!BC93="","",Ergebniseingabe!BC93)</f>
        <v/>
      </c>
      <c r="BC94" s="508"/>
      <c r="BD94" s="534" t="str">
        <f>IF(Ergebniseingabe!BE93="","",Ergebniseingabe!BE93)</f>
        <v/>
      </c>
      <c r="BE94" s="441"/>
      <c r="BF94" s="441"/>
      <c r="BG94" s="442"/>
      <c r="BQ94" s="11"/>
      <c r="BR94" s="11"/>
      <c r="BS94" s="11"/>
      <c r="BT94" s="11"/>
      <c r="BU94" s="10"/>
      <c r="BV94" s="11"/>
      <c r="BW94" s="11"/>
    </row>
    <row r="95" spans="2:89" s="9" customFormat="1" ht="11.85" customHeight="1" thickBot="1">
      <c r="B95" s="379"/>
      <c r="C95" s="380"/>
      <c r="D95" s="526"/>
      <c r="E95" s="526"/>
      <c r="F95" s="526"/>
      <c r="G95" s="526"/>
      <c r="H95" s="390" t="s">
        <v>60</v>
      </c>
      <c r="I95" s="388"/>
      <c r="J95" s="388"/>
      <c r="K95" s="388"/>
      <c r="L95" s="388"/>
      <c r="M95" s="388"/>
      <c r="N95" s="388"/>
      <c r="O95" s="388"/>
      <c r="P95" s="388"/>
      <c r="Q95" s="388"/>
      <c r="R95" s="388"/>
      <c r="S95" s="388"/>
      <c r="T95" s="388"/>
      <c r="U95" s="388"/>
      <c r="V95" s="388"/>
      <c r="W95" s="388"/>
      <c r="X95" s="388"/>
      <c r="Y95" s="388"/>
      <c r="Z95" s="388"/>
      <c r="AA95" s="388"/>
      <c r="AB95" s="388"/>
      <c r="AC95" s="76"/>
      <c r="AD95" s="388" t="s">
        <v>61</v>
      </c>
      <c r="AE95" s="388"/>
      <c r="AF95" s="388"/>
      <c r="AG95" s="388"/>
      <c r="AH95" s="388"/>
      <c r="AI95" s="388"/>
      <c r="AJ95" s="388"/>
      <c r="AK95" s="388"/>
      <c r="AL95" s="388"/>
      <c r="AM95" s="388"/>
      <c r="AN95" s="388"/>
      <c r="AO95" s="388"/>
      <c r="AP95" s="388"/>
      <c r="AQ95" s="388"/>
      <c r="AR95" s="388"/>
      <c r="AS95" s="388"/>
      <c r="AT95" s="388"/>
      <c r="AU95" s="388"/>
      <c r="AV95" s="388"/>
      <c r="AW95" s="388"/>
      <c r="AX95" s="389"/>
      <c r="AY95" s="511"/>
      <c r="AZ95" s="511"/>
      <c r="BA95" s="511"/>
      <c r="BB95" s="511"/>
      <c r="BC95" s="512"/>
      <c r="BD95" s="538"/>
      <c r="BE95" s="539"/>
      <c r="BF95" s="539"/>
      <c r="BG95" s="540"/>
      <c r="BQ95" s="11"/>
      <c r="BR95" s="11"/>
      <c r="BS95" s="11"/>
      <c r="BT95" s="11"/>
      <c r="BU95" s="10"/>
      <c r="BV95" s="11"/>
      <c r="BW95" s="11"/>
    </row>
    <row r="96" spans="2:89" s="9" customFormat="1" ht="15">
      <c r="BN96" s="10"/>
      <c r="BO96" s="11"/>
      <c r="BP96" s="11"/>
      <c r="BQ96" s="11"/>
      <c r="BR96" s="10"/>
      <c r="BS96" s="11"/>
      <c r="BT96" s="11"/>
      <c r="BU96" s="11"/>
      <c r="BV96" s="11"/>
      <c r="BW96" s="11"/>
    </row>
    <row r="97" spans="2:75" s="9" customFormat="1" ht="15">
      <c r="BN97" s="10"/>
      <c r="BO97" s="11"/>
      <c r="BP97" s="11"/>
      <c r="BQ97" s="11"/>
      <c r="BR97" s="10"/>
      <c r="BS97" s="11"/>
      <c r="BT97" s="11"/>
      <c r="BU97" s="11"/>
      <c r="BV97" s="11"/>
      <c r="BW97" s="11"/>
    </row>
    <row r="98" spans="2:75" s="9" customFormat="1" ht="15.75">
      <c r="B98" s="41" t="s">
        <v>62</v>
      </c>
      <c r="BN98" s="10"/>
      <c r="BO98" s="11"/>
      <c r="BP98" s="11"/>
      <c r="BQ98" s="11"/>
      <c r="BR98" s="10"/>
      <c r="BS98" s="11"/>
      <c r="BT98" s="11"/>
      <c r="BU98" s="11"/>
      <c r="BV98" s="11"/>
      <c r="BW98" s="11"/>
    </row>
    <row r="99" spans="2:75" s="9" customFormat="1" ht="15.75" thickBot="1">
      <c r="BN99" s="10"/>
      <c r="BO99" s="11"/>
      <c r="BP99" s="11"/>
      <c r="BQ99" s="11"/>
      <c r="BR99" s="10"/>
      <c r="BS99" s="11"/>
      <c r="BT99" s="11"/>
      <c r="BU99" s="11"/>
      <c r="BV99" s="11"/>
      <c r="BW99" s="11"/>
    </row>
    <row r="100" spans="2:75" s="9" customFormat="1" ht="20.25" customHeight="1">
      <c r="I100" s="545" t="s">
        <v>63</v>
      </c>
      <c r="J100" s="546"/>
      <c r="K100" s="376" t="str">
        <f>Ergebniseingabe!L98</f>
        <v xml:space="preserve"> </v>
      </c>
      <c r="L100" s="361"/>
      <c r="M100" s="361"/>
      <c r="N100" s="361"/>
      <c r="O100" s="361"/>
      <c r="P100" s="361"/>
      <c r="Q100" s="361"/>
      <c r="R100" s="361"/>
      <c r="S100" s="361"/>
      <c r="T100" s="361"/>
      <c r="U100" s="361"/>
      <c r="V100" s="361"/>
      <c r="W100" s="361"/>
      <c r="X100" s="361"/>
      <c r="Y100" s="361"/>
      <c r="Z100" s="361"/>
      <c r="AA100" s="361"/>
      <c r="AB100" s="361"/>
      <c r="AC100" s="361"/>
      <c r="AD100" s="361"/>
      <c r="AE100" s="362"/>
      <c r="BJ100" s="10"/>
      <c r="BK100" s="11"/>
      <c r="BL100" s="11"/>
      <c r="BM100" s="11"/>
      <c r="BN100" s="10"/>
      <c r="BO100" s="11"/>
      <c r="BP100" s="11"/>
      <c r="BQ100" s="11"/>
      <c r="BR100" s="11"/>
    </row>
    <row r="101" spans="2:75" s="9" customFormat="1" ht="20.25" customHeight="1">
      <c r="I101" s="543" t="s">
        <v>64</v>
      </c>
      <c r="J101" s="544"/>
      <c r="K101" s="537" t="str">
        <f>Ergebniseingabe!L99</f>
        <v xml:space="preserve"> </v>
      </c>
      <c r="L101" s="358"/>
      <c r="M101" s="358"/>
      <c r="N101" s="358"/>
      <c r="O101" s="358"/>
      <c r="P101" s="358"/>
      <c r="Q101" s="358"/>
      <c r="R101" s="358"/>
      <c r="S101" s="358"/>
      <c r="T101" s="358"/>
      <c r="U101" s="358"/>
      <c r="V101" s="358"/>
      <c r="W101" s="358"/>
      <c r="X101" s="358"/>
      <c r="Y101" s="358"/>
      <c r="Z101" s="358"/>
      <c r="AA101" s="358"/>
      <c r="AB101" s="358"/>
      <c r="AC101" s="358"/>
      <c r="AD101" s="358"/>
      <c r="AE101" s="359"/>
      <c r="BJ101" s="10"/>
      <c r="BK101" s="11"/>
      <c r="BL101" s="11"/>
      <c r="BM101" s="11"/>
      <c r="BN101" s="10"/>
      <c r="BO101" s="11"/>
      <c r="BP101" s="11"/>
      <c r="BQ101" s="11"/>
      <c r="BR101" s="11"/>
    </row>
    <row r="102" spans="2:75" s="9" customFormat="1" ht="20.25" customHeight="1">
      <c r="I102" s="543" t="s">
        <v>65</v>
      </c>
      <c r="J102" s="544"/>
      <c r="K102" s="537" t="str">
        <f>Ergebniseingabe!L100</f>
        <v xml:space="preserve"> </v>
      </c>
      <c r="L102" s="358"/>
      <c r="M102" s="358"/>
      <c r="N102" s="358"/>
      <c r="O102" s="358"/>
      <c r="P102" s="358"/>
      <c r="Q102" s="358"/>
      <c r="R102" s="358"/>
      <c r="S102" s="358"/>
      <c r="T102" s="358"/>
      <c r="U102" s="358"/>
      <c r="V102" s="358"/>
      <c r="W102" s="358"/>
      <c r="X102" s="358"/>
      <c r="Y102" s="358"/>
      <c r="Z102" s="358"/>
      <c r="AA102" s="358"/>
      <c r="AB102" s="358"/>
      <c r="AC102" s="358"/>
      <c r="AD102" s="358"/>
      <c r="AE102" s="359"/>
      <c r="BJ102" s="10"/>
      <c r="BK102" s="11"/>
      <c r="BL102" s="11"/>
      <c r="BM102" s="11"/>
      <c r="BN102" s="10"/>
      <c r="BO102" s="11"/>
      <c r="BP102" s="11"/>
      <c r="BQ102" s="11"/>
      <c r="BR102" s="11"/>
    </row>
    <row r="103" spans="2:75" s="9" customFormat="1" ht="20.25" customHeight="1">
      <c r="I103" s="543" t="s">
        <v>66</v>
      </c>
      <c r="J103" s="544"/>
      <c r="K103" s="537" t="str">
        <f>Ergebniseingabe!L101</f>
        <v xml:space="preserve"> </v>
      </c>
      <c r="L103" s="358"/>
      <c r="M103" s="358"/>
      <c r="N103" s="358"/>
      <c r="O103" s="358"/>
      <c r="P103" s="358"/>
      <c r="Q103" s="358"/>
      <c r="R103" s="358"/>
      <c r="S103" s="358"/>
      <c r="T103" s="358"/>
      <c r="U103" s="358"/>
      <c r="V103" s="358"/>
      <c r="W103" s="358"/>
      <c r="X103" s="358"/>
      <c r="Y103" s="358"/>
      <c r="Z103" s="358"/>
      <c r="AA103" s="358"/>
      <c r="AB103" s="358"/>
      <c r="AC103" s="358"/>
      <c r="AD103" s="358"/>
      <c r="AE103" s="359"/>
      <c r="BJ103" s="10"/>
      <c r="BK103" s="11"/>
      <c r="BL103" s="11"/>
      <c r="BM103" s="11"/>
      <c r="BN103" s="10"/>
      <c r="BO103" s="11"/>
      <c r="BP103" s="11"/>
      <c r="BQ103" s="11"/>
      <c r="BR103" s="11"/>
    </row>
    <row r="104" spans="2:75" s="9" customFormat="1" ht="20.25" customHeight="1">
      <c r="I104" s="543" t="s">
        <v>67</v>
      </c>
      <c r="J104" s="544"/>
      <c r="K104" s="537" t="str">
        <f>Ergebniseingabe!L102</f>
        <v xml:space="preserve"> </v>
      </c>
      <c r="L104" s="358"/>
      <c r="M104" s="358"/>
      <c r="N104" s="358"/>
      <c r="O104" s="358"/>
      <c r="P104" s="358"/>
      <c r="Q104" s="358"/>
      <c r="R104" s="358"/>
      <c r="S104" s="358"/>
      <c r="T104" s="358"/>
      <c r="U104" s="358"/>
      <c r="V104" s="358"/>
      <c r="W104" s="358"/>
      <c r="X104" s="358"/>
      <c r="Y104" s="358"/>
      <c r="Z104" s="358"/>
      <c r="AA104" s="358"/>
      <c r="AB104" s="358"/>
      <c r="AC104" s="358"/>
      <c r="AD104" s="358"/>
      <c r="AE104" s="359"/>
      <c r="BJ104" s="10"/>
      <c r="BK104" s="11"/>
      <c r="BL104" s="11"/>
      <c r="BM104" s="11"/>
      <c r="BN104" s="10"/>
      <c r="BO104" s="11"/>
      <c r="BP104" s="11"/>
      <c r="BQ104" s="11"/>
      <c r="BR104" s="11"/>
    </row>
    <row r="105" spans="2:75" s="9" customFormat="1" ht="20.25" customHeight="1">
      <c r="I105" s="543" t="s">
        <v>68</v>
      </c>
      <c r="J105" s="544"/>
      <c r="K105" s="537" t="str">
        <f>Ergebniseingabe!L103</f>
        <v xml:space="preserve"> </v>
      </c>
      <c r="L105" s="358"/>
      <c r="M105" s="358"/>
      <c r="N105" s="358"/>
      <c r="O105" s="358"/>
      <c r="P105" s="358"/>
      <c r="Q105" s="358"/>
      <c r="R105" s="358"/>
      <c r="S105" s="358"/>
      <c r="T105" s="358"/>
      <c r="U105" s="358"/>
      <c r="V105" s="358"/>
      <c r="W105" s="358"/>
      <c r="X105" s="358"/>
      <c r="Y105" s="358"/>
      <c r="Z105" s="358"/>
      <c r="AA105" s="358"/>
      <c r="AB105" s="358"/>
      <c r="AC105" s="358"/>
      <c r="AD105" s="358"/>
      <c r="AE105" s="359"/>
      <c r="BJ105" s="10"/>
      <c r="BK105" s="11"/>
      <c r="BL105" s="11"/>
      <c r="BM105" s="11"/>
      <c r="BN105" s="10"/>
      <c r="BO105" s="11"/>
      <c r="BP105" s="11"/>
      <c r="BQ105" s="11"/>
      <c r="BR105" s="11"/>
    </row>
    <row r="106" spans="2:75" s="9" customFormat="1" ht="20.25" customHeight="1">
      <c r="I106" s="543" t="s">
        <v>69</v>
      </c>
      <c r="J106" s="544"/>
      <c r="K106" s="537" t="str">
        <f>Ergebniseingabe!L104</f>
        <v xml:space="preserve"> </v>
      </c>
      <c r="L106" s="358"/>
      <c r="M106" s="358"/>
      <c r="N106" s="358"/>
      <c r="O106" s="358"/>
      <c r="P106" s="358"/>
      <c r="Q106" s="358"/>
      <c r="R106" s="358"/>
      <c r="S106" s="358"/>
      <c r="T106" s="358"/>
      <c r="U106" s="358"/>
      <c r="V106" s="358"/>
      <c r="W106" s="358"/>
      <c r="X106" s="358"/>
      <c r="Y106" s="358"/>
      <c r="Z106" s="358"/>
      <c r="AA106" s="358"/>
      <c r="AB106" s="358"/>
      <c r="AC106" s="358"/>
      <c r="AD106" s="358"/>
      <c r="AE106" s="359"/>
      <c r="BJ106" s="10"/>
      <c r="BK106" s="11"/>
      <c r="BL106" s="11"/>
      <c r="BM106" s="11"/>
      <c r="BN106" s="10"/>
      <c r="BO106" s="11"/>
      <c r="BP106" s="11"/>
      <c r="BQ106" s="11"/>
      <c r="BR106" s="11"/>
    </row>
    <row r="107" spans="2:75" s="9" customFormat="1" ht="20.25" customHeight="1" thickBot="1">
      <c r="I107" s="547" t="s">
        <v>70</v>
      </c>
      <c r="J107" s="548"/>
      <c r="K107" s="401" t="str">
        <f>Ergebniseingabe!L105</f>
        <v xml:space="preserve"> </v>
      </c>
      <c r="L107" s="364"/>
      <c r="M107" s="364"/>
      <c r="N107" s="364"/>
      <c r="O107" s="364"/>
      <c r="P107" s="364"/>
      <c r="Q107" s="364"/>
      <c r="R107" s="364"/>
      <c r="S107" s="364"/>
      <c r="T107" s="364"/>
      <c r="U107" s="364"/>
      <c r="V107" s="364"/>
      <c r="W107" s="364"/>
      <c r="X107" s="364"/>
      <c r="Y107" s="364"/>
      <c r="Z107" s="364"/>
      <c r="AA107" s="364"/>
      <c r="AB107" s="364"/>
      <c r="AC107" s="364"/>
      <c r="AD107" s="364"/>
      <c r="AE107" s="365"/>
      <c r="BJ107" s="10"/>
      <c r="BK107" s="11"/>
      <c r="BL107" s="11"/>
      <c r="BM107" s="11"/>
      <c r="BN107" s="10"/>
      <c r="BO107" s="11"/>
      <c r="BP107" s="11"/>
      <c r="BQ107" s="11"/>
      <c r="BR107" s="11"/>
    </row>
    <row r="108" spans="2:75" s="9" customFormat="1" ht="20.25" customHeight="1">
      <c r="I108" s="44"/>
      <c r="J108" s="44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BN108" s="10"/>
      <c r="BO108" s="11"/>
      <c r="BP108" s="11"/>
      <c r="BQ108" s="11"/>
      <c r="BR108" s="10"/>
      <c r="BS108" s="11"/>
      <c r="BT108" s="11"/>
      <c r="BU108" s="11"/>
      <c r="BV108" s="11"/>
    </row>
    <row r="109" spans="2:75" s="3" customFormat="1" ht="13.15" customHeight="1">
      <c r="B109" s="352" t="s">
        <v>71</v>
      </c>
      <c r="C109" s="352"/>
      <c r="D109" s="352"/>
      <c r="E109" s="352"/>
      <c r="F109" s="352"/>
      <c r="G109" s="352"/>
      <c r="H109" s="352"/>
      <c r="I109" s="352"/>
      <c r="J109" s="352"/>
      <c r="K109" s="352"/>
      <c r="L109" s="352"/>
      <c r="M109" s="352"/>
      <c r="N109" s="352"/>
      <c r="O109" s="352"/>
      <c r="P109" s="352"/>
      <c r="Q109" s="352"/>
      <c r="R109" s="352"/>
      <c r="S109" s="352"/>
      <c r="T109" s="352"/>
      <c r="U109" s="352"/>
      <c r="V109" s="352"/>
      <c r="W109" s="352"/>
      <c r="X109" s="352"/>
      <c r="Y109" s="352"/>
      <c r="Z109" s="352"/>
      <c r="AA109" s="352"/>
      <c r="AB109" s="352"/>
      <c r="AC109" s="352"/>
      <c r="AD109" s="352"/>
      <c r="AE109" s="352"/>
      <c r="AF109" s="352"/>
      <c r="AG109" s="352"/>
      <c r="AH109" s="352"/>
      <c r="AI109" s="352"/>
      <c r="AJ109" s="352"/>
      <c r="AK109" s="352"/>
      <c r="AL109" s="352"/>
      <c r="AM109" s="352"/>
      <c r="AN109" s="352"/>
      <c r="AO109" s="352"/>
      <c r="AP109" s="352"/>
      <c r="AQ109" s="352"/>
      <c r="AR109" s="352"/>
      <c r="AS109" s="352"/>
      <c r="AT109" s="352"/>
      <c r="AU109" s="352"/>
      <c r="AV109" s="352"/>
    </row>
    <row r="110" spans="2:75" s="28" customFormat="1" ht="13.15" customHeight="1">
      <c r="B110" s="350" t="s">
        <v>72</v>
      </c>
      <c r="C110" s="350"/>
      <c r="D110" s="350"/>
      <c r="E110" s="350"/>
      <c r="F110" s="350"/>
      <c r="G110" s="350"/>
      <c r="H110" s="350"/>
      <c r="I110" s="350"/>
      <c r="J110" s="350"/>
      <c r="K110" s="350"/>
      <c r="L110" s="350"/>
      <c r="M110" s="350"/>
      <c r="N110" s="350"/>
      <c r="O110" s="350"/>
      <c r="P110" s="350"/>
      <c r="Q110" s="350"/>
      <c r="R110" s="350"/>
      <c r="S110" s="350"/>
      <c r="T110" s="350"/>
      <c r="U110" s="350"/>
      <c r="V110" s="350"/>
      <c r="W110" s="350"/>
      <c r="X110" s="350"/>
      <c r="Y110" s="350"/>
      <c r="Z110" s="350"/>
      <c r="AA110" s="350"/>
      <c r="AB110" s="350"/>
      <c r="AC110" s="350"/>
      <c r="AD110" s="350"/>
      <c r="AE110" s="350"/>
      <c r="AF110" s="350"/>
      <c r="AG110" s="350"/>
      <c r="AH110" s="350"/>
      <c r="AI110" s="350"/>
      <c r="AJ110" s="350"/>
      <c r="AK110" s="350"/>
      <c r="AL110" s="350"/>
      <c r="AM110" s="350"/>
      <c r="AN110" s="350"/>
      <c r="AO110" s="350"/>
      <c r="AP110" s="350"/>
      <c r="AQ110" s="350"/>
      <c r="AR110" s="350"/>
      <c r="AS110" s="350"/>
      <c r="AT110" s="350"/>
      <c r="AU110" s="350"/>
      <c r="AV110" s="350"/>
    </row>
    <row r="111" spans="2:75" s="28" customFormat="1" ht="13.15" customHeight="1">
      <c r="B111" s="350" t="s">
        <v>73</v>
      </c>
      <c r="C111" s="350"/>
      <c r="D111" s="350"/>
      <c r="E111" s="350"/>
      <c r="F111" s="350"/>
      <c r="G111" s="350"/>
      <c r="H111" s="350"/>
      <c r="I111" s="350"/>
      <c r="J111" s="350"/>
      <c r="K111" s="350"/>
      <c r="L111" s="350"/>
      <c r="M111" s="350"/>
      <c r="N111" s="350"/>
      <c r="O111" s="350"/>
      <c r="P111" s="350"/>
      <c r="Q111" s="350"/>
      <c r="R111" s="350"/>
      <c r="S111" s="350"/>
      <c r="T111" s="350"/>
      <c r="U111" s="350"/>
      <c r="V111" s="350"/>
      <c r="W111" s="350"/>
      <c r="X111" s="350"/>
      <c r="Y111" s="350"/>
      <c r="Z111" s="350"/>
      <c r="AA111" s="350"/>
      <c r="AB111" s="350"/>
      <c r="AC111" s="350"/>
      <c r="AD111" s="350"/>
      <c r="AE111" s="350"/>
      <c r="AF111" s="350"/>
      <c r="AG111" s="350"/>
      <c r="AH111" s="350"/>
      <c r="AI111" s="350"/>
      <c r="AJ111" s="350"/>
      <c r="AK111" s="350"/>
      <c r="AL111" s="350"/>
      <c r="AM111" s="350"/>
      <c r="AN111" s="350"/>
      <c r="AO111" s="350"/>
      <c r="AP111" s="350"/>
      <c r="AQ111" s="350"/>
      <c r="AR111" s="350"/>
      <c r="AS111" s="350"/>
      <c r="AT111" s="350"/>
      <c r="AU111" s="350"/>
      <c r="AV111" s="350"/>
    </row>
    <row r="112" spans="2:75" s="28" customFormat="1" ht="13.15" customHeight="1">
      <c r="B112" s="350" t="s">
        <v>74</v>
      </c>
      <c r="C112" s="350"/>
      <c r="D112" s="350"/>
      <c r="E112" s="350"/>
      <c r="F112" s="350"/>
      <c r="G112" s="350"/>
      <c r="H112" s="350"/>
      <c r="I112" s="350"/>
      <c r="J112" s="350"/>
      <c r="K112" s="350"/>
      <c r="L112" s="350"/>
      <c r="M112" s="350"/>
      <c r="N112" s="350"/>
      <c r="O112" s="350"/>
      <c r="P112" s="350"/>
      <c r="Q112" s="350"/>
      <c r="R112" s="350"/>
      <c r="S112" s="350"/>
      <c r="T112" s="350"/>
      <c r="U112" s="350"/>
      <c r="V112" s="350"/>
      <c r="W112" s="350"/>
      <c r="X112" s="350"/>
      <c r="Y112" s="350"/>
      <c r="Z112" s="350"/>
      <c r="AA112" s="350"/>
      <c r="AB112" s="350"/>
      <c r="AC112" s="350"/>
      <c r="AD112" s="350"/>
      <c r="AE112" s="350"/>
      <c r="AF112" s="350"/>
      <c r="AG112" s="350"/>
      <c r="AH112" s="350"/>
      <c r="AI112" s="350"/>
      <c r="AJ112" s="350"/>
      <c r="AK112" s="350"/>
      <c r="AL112" s="350"/>
      <c r="AM112" s="350"/>
      <c r="AN112" s="350"/>
      <c r="AO112" s="350"/>
      <c r="AP112" s="350"/>
      <c r="AQ112" s="350"/>
      <c r="AR112" s="350"/>
      <c r="AS112" s="350"/>
      <c r="AT112" s="350"/>
      <c r="AU112" s="350"/>
      <c r="AV112" s="350"/>
    </row>
    <row r="113" spans="2:48" s="28" customFormat="1" ht="38.25" customHeight="1">
      <c r="B113" s="351" t="s">
        <v>75</v>
      </c>
      <c r="C113" s="351"/>
      <c r="D113" s="351"/>
      <c r="E113" s="351"/>
      <c r="F113" s="351"/>
      <c r="G113" s="351"/>
      <c r="H113" s="351"/>
      <c r="I113" s="351"/>
      <c r="J113" s="351"/>
      <c r="K113" s="351"/>
      <c r="L113" s="351"/>
      <c r="M113" s="351"/>
      <c r="N113" s="351"/>
      <c r="O113" s="351"/>
      <c r="P113" s="351"/>
      <c r="Q113" s="351"/>
      <c r="R113" s="351"/>
      <c r="S113" s="351"/>
      <c r="T113" s="351"/>
      <c r="U113" s="351"/>
      <c r="V113" s="351"/>
      <c r="W113" s="351"/>
      <c r="X113" s="351"/>
      <c r="Y113" s="351"/>
      <c r="Z113" s="351"/>
      <c r="AA113" s="351"/>
      <c r="AB113" s="351"/>
      <c r="AC113" s="351"/>
      <c r="AD113" s="351"/>
      <c r="AE113" s="351"/>
      <c r="AF113" s="351"/>
      <c r="AG113" s="351"/>
      <c r="AH113" s="351"/>
      <c r="AI113" s="351"/>
      <c r="AJ113" s="351"/>
      <c r="AK113" s="351"/>
      <c r="AL113" s="351"/>
      <c r="AM113" s="351"/>
      <c r="AN113" s="351"/>
      <c r="AO113" s="351"/>
      <c r="AP113" s="351"/>
      <c r="AQ113" s="351"/>
      <c r="AR113" s="351"/>
      <c r="AS113" s="351"/>
      <c r="AT113" s="351"/>
      <c r="AU113" s="351"/>
      <c r="AV113" s="351"/>
    </row>
    <row r="114" spans="2:48" s="28" customFormat="1" ht="13.15" customHeight="1">
      <c r="B114" s="350" t="s">
        <v>76</v>
      </c>
      <c r="C114" s="350"/>
      <c r="D114" s="350"/>
      <c r="E114" s="350"/>
      <c r="F114" s="350"/>
      <c r="G114" s="350"/>
      <c r="H114" s="350"/>
      <c r="I114" s="350"/>
      <c r="J114" s="350"/>
      <c r="K114" s="350"/>
      <c r="L114" s="350"/>
      <c r="M114" s="350"/>
      <c r="N114" s="350"/>
      <c r="O114" s="350"/>
      <c r="P114" s="350"/>
      <c r="Q114" s="350"/>
      <c r="R114" s="350"/>
      <c r="S114" s="350"/>
      <c r="T114" s="350"/>
      <c r="U114" s="350"/>
      <c r="V114" s="350"/>
      <c r="W114" s="350"/>
      <c r="X114" s="350"/>
      <c r="Y114" s="350"/>
      <c r="Z114" s="350"/>
      <c r="AA114" s="350"/>
      <c r="AB114" s="350"/>
      <c r="AC114" s="350"/>
      <c r="AD114" s="350"/>
      <c r="AE114" s="350"/>
      <c r="AF114" s="350"/>
      <c r="AG114" s="350"/>
      <c r="AH114" s="350"/>
      <c r="AI114" s="350"/>
      <c r="AJ114" s="350"/>
      <c r="AK114" s="350"/>
      <c r="AL114" s="350"/>
      <c r="AM114" s="350"/>
      <c r="AN114" s="350"/>
      <c r="AO114" s="350"/>
      <c r="AP114" s="350"/>
      <c r="AQ114" s="350"/>
      <c r="AR114" s="350"/>
      <c r="AS114" s="350"/>
      <c r="AT114" s="350"/>
      <c r="AU114" s="350"/>
      <c r="AV114" s="350"/>
    </row>
    <row r="115" spans="2:48" s="28" customFormat="1" ht="13.15" customHeight="1">
      <c r="B115" s="350" t="s">
        <v>77</v>
      </c>
      <c r="C115" s="350"/>
      <c r="D115" s="350"/>
      <c r="E115" s="350"/>
      <c r="F115" s="350"/>
      <c r="G115" s="350"/>
      <c r="H115" s="350"/>
      <c r="I115" s="350"/>
      <c r="J115" s="350"/>
      <c r="K115" s="350"/>
      <c r="L115" s="350"/>
      <c r="M115" s="350"/>
      <c r="N115" s="350"/>
      <c r="O115" s="350"/>
      <c r="P115" s="350"/>
      <c r="Q115" s="350"/>
      <c r="R115" s="350"/>
      <c r="S115" s="350"/>
      <c r="T115" s="350"/>
      <c r="U115" s="350"/>
      <c r="V115" s="350"/>
      <c r="W115" s="350"/>
      <c r="X115" s="350"/>
      <c r="Y115" s="350"/>
      <c r="Z115" s="350"/>
      <c r="AA115" s="350"/>
      <c r="AB115" s="350"/>
      <c r="AC115" s="350"/>
      <c r="AD115" s="350"/>
      <c r="AE115" s="350"/>
      <c r="AF115" s="350"/>
      <c r="AG115" s="350"/>
      <c r="AH115" s="350"/>
      <c r="AI115" s="350"/>
      <c r="AJ115" s="350"/>
      <c r="AK115" s="350"/>
      <c r="AL115" s="350"/>
      <c r="AM115" s="350"/>
      <c r="AN115" s="350"/>
      <c r="AO115" s="350"/>
      <c r="AP115" s="350"/>
      <c r="AQ115" s="350"/>
      <c r="AR115" s="350"/>
      <c r="AS115" s="350"/>
      <c r="AT115" s="350"/>
      <c r="AU115" s="350"/>
      <c r="AV115" s="350"/>
    </row>
    <row r="116" spans="2:48" s="28" customFormat="1" ht="13.15" customHeight="1">
      <c r="B116" s="350" t="s">
        <v>78</v>
      </c>
      <c r="C116" s="350"/>
      <c r="D116" s="350"/>
      <c r="E116" s="350"/>
      <c r="F116" s="350"/>
      <c r="G116" s="350"/>
      <c r="H116" s="350"/>
      <c r="I116" s="350"/>
      <c r="J116" s="350"/>
      <c r="K116" s="350"/>
      <c r="L116" s="350"/>
      <c r="M116" s="350"/>
      <c r="N116" s="350"/>
      <c r="O116" s="350"/>
      <c r="P116" s="350"/>
      <c r="Q116" s="350"/>
      <c r="R116" s="350"/>
      <c r="S116" s="350"/>
      <c r="T116" s="350"/>
      <c r="U116" s="350"/>
      <c r="V116" s="350"/>
      <c r="W116" s="350"/>
      <c r="X116" s="350"/>
      <c r="Y116" s="350"/>
      <c r="Z116" s="350"/>
      <c r="AA116" s="350"/>
      <c r="AB116" s="350"/>
      <c r="AC116" s="350"/>
      <c r="AD116" s="350"/>
      <c r="AE116" s="350"/>
      <c r="AF116" s="350"/>
      <c r="AG116" s="350"/>
      <c r="AH116" s="350"/>
      <c r="AI116" s="350"/>
      <c r="AJ116" s="350"/>
      <c r="AK116" s="350"/>
      <c r="AL116" s="350"/>
      <c r="AM116" s="350"/>
      <c r="AN116" s="350"/>
      <c r="AO116" s="350"/>
      <c r="AP116" s="350"/>
      <c r="AQ116" s="350"/>
      <c r="AR116" s="350"/>
      <c r="AS116" s="350"/>
      <c r="AT116" s="350"/>
      <c r="AU116" s="350"/>
      <c r="AV116" s="350"/>
    </row>
    <row r="117" spans="2:48" s="28" customFormat="1" ht="13.15" customHeight="1">
      <c r="B117" s="350" t="s">
        <v>79</v>
      </c>
      <c r="C117" s="350"/>
      <c r="D117" s="350"/>
      <c r="E117" s="350"/>
      <c r="F117" s="350"/>
      <c r="G117" s="350"/>
      <c r="H117" s="350"/>
      <c r="I117" s="350"/>
      <c r="J117" s="350"/>
      <c r="K117" s="350"/>
      <c r="L117" s="350"/>
      <c r="M117" s="350"/>
      <c r="N117" s="350"/>
      <c r="O117" s="350"/>
      <c r="P117" s="350"/>
      <c r="Q117" s="350"/>
      <c r="R117" s="350"/>
      <c r="S117" s="350"/>
      <c r="T117" s="350"/>
      <c r="U117" s="350"/>
      <c r="V117" s="350"/>
      <c r="W117" s="350"/>
      <c r="X117" s="350"/>
      <c r="Y117" s="350"/>
      <c r="Z117" s="350"/>
      <c r="AA117" s="350"/>
      <c r="AB117" s="350"/>
      <c r="AC117" s="350"/>
      <c r="AD117" s="350"/>
      <c r="AE117" s="350"/>
      <c r="AF117" s="350"/>
      <c r="AG117" s="350"/>
      <c r="AH117" s="350"/>
      <c r="AI117" s="350"/>
      <c r="AJ117" s="350"/>
      <c r="AK117" s="350"/>
      <c r="AL117" s="350"/>
      <c r="AM117" s="350"/>
      <c r="AN117" s="350"/>
      <c r="AO117" s="350"/>
      <c r="AP117" s="350"/>
      <c r="AQ117" s="350"/>
      <c r="AR117" s="350"/>
      <c r="AS117" s="350"/>
      <c r="AT117" s="350"/>
      <c r="AU117" s="350"/>
      <c r="AV117" s="350"/>
    </row>
    <row r="118" spans="2:48" s="3" customFormat="1"/>
    <row r="119" spans="2:48" s="3" customFormat="1" hidden="1"/>
  </sheetData>
  <sheetProtection sheet="1" scenarios="1" selectLockedCells="1"/>
  <mergeCells count="404">
    <mergeCell ref="B117:AV117"/>
    <mergeCell ref="B113:AV113"/>
    <mergeCell ref="B114:AV114"/>
    <mergeCell ref="B115:AV115"/>
    <mergeCell ref="B116:AV116"/>
    <mergeCell ref="B109:AV109"/>
    <mergeCell ref="B110:AV110"/>
    <mergeCell ref="B111:AV111"/>
    <mergeCell ref="B112:AV112"/>
    <mergeCell ref="BD90:BG90"/>
    <mergeCell ref="BD89:BG89"/>
    <mergeCell ref="BD87:BG87"/>
    <mergeCell ref="BD86:BG86"/>
    <mergeCell ref="BD85:BG85"/>
    <mergeCell ref="BD83:BG83"/>
    <mergeCell ref="AW3:BD3"/>
    <mergeCell ref="AV65:BC65"/>
    <mergeCell ref="BD74:BG74"/>
    <mergeCell ref="BD73:BG73"/>
    <mergeCell ref="H73:AX73"/>
    <mergeCell ref="F58:H58"/>
    <mergeCell ref="AP58:AR58"/>
    <mergeCell ref="J44:AF44"/>
    <mergeCell ref="L61:AF61"/>
    <mergeCell ref="L60:AF60"/>
    <mergeCell ref="AB10:AG10"/>
    <mergeCell ref="AH10:AL10"/>
    <mergeCell ref="AM10:AU10"/>
    <mergeCell ref="AV10:AZ10"/>
    <mergeCell ref="A10:F10"/>
    <mergeCell ref="G10:J10"/>
    <mergeCell ref="T10:U10"/>
    <mergeCell ref="W10:AA10"/>
    <mergeCell ref="I100:J100"/>
    <mergeCell ref="I107:J107"/>
    <mergeCell ref="I106:J106"/>
    <mergeCell ref="I105:J105"/>
    <mergeCell ref="I104:J104"/>
    <mergeCell ref="AG46:AI46"/>
    <mergeCell ref="AJ48:AL48"/>
    <mergeCell ref="AP46:AR46"/>
    <mergeCell ref="AM48:AO48"/>
    <mergeCell ref="AM47:AO47"/>
    <mergeCell ref="AM46:AO46"/>
    <mergeCell ref="AP48:AR48"/>
    <mergeCell ref="AP47:AR47"/>
    <mergeCell ref="AM59:AO59"/>
    <mergeCell ref="AM58:AO58"/>
    <mergeCell ref="AG61:AI61"/>
    <mergeCell ref="AG60:AI60"/>
    <mergeCell ref="AG59:AI59"/>
    <mergeCell ref="AG58:AI58"/>
    <mergeCell ref="AJ58:AL58"/>
    <mergeCell ref="J58:K58"/>
    <mergeCell ref="AJ47:AL47"/>
    <mergeCell ref="AJ46:AL46"/>
    <mergeCell ref="AG48:AI48"/>
    <mergeCell ref="K107:AE107"/>
    <mergeCell ref="K106:AE106"/>
    <mergeCell ref="K105:AE105"/>
    <mergeCell ref="K104:AE104"/>
    <mergeCell ref="K103:AE103"/>
    <mergeCell ref="K102:AE102"/>
    <mergeCell ref="I103:J103"/>
    <mergeCell ref="I102:J102"/>
    <mergeCell ref="I101:J101"/>
    <mergeCell ref="K101:AE101"/>
    <mergeCell ref="K100:AE100"/>
    <mergeCell ref="BD95:BG95"/>
    <mergeCell ref="BD94:BG94"/>
    <mergeCell ref="BD93:BG93"/>
    <mergeCell ref="BD91:BG91"/>
    <mergeCell ref="AY94:BA94"/>
    <mergeCell ref="AY95:BC95"/>
    <mergeCell ref="AY91:BC91"/>
    <mergeCell ref="AD95:AX95"/>
    <mergeCell ref="BD82:BG82"/>
    <mergeCell ref="BD81:BG81"/>
    <mergeCell ref="G22:J22"/>
    <mergeCell ref="AY79:BC79"/>
    <mergeCell ref="B65:AT65"/>
    <mergeCell ref="B45:E45"/>
    <mergeCell ref="B61:E61"/>
    <mergeCell ref="B60:E60"/>
    <mergeCell ref="B59:E59"/>
    <mergeCell ref="B58:E58"/>
    <mergeCell ref="AP45:AR45"/>
    <mergeCell ref="AM45:AO45"/>
    <mergeCell ref="AJ45:AL45"/>
    <mergeCell ref="AG45:AI45"/>
    <mergeCell ref="L58:AF58"/>
    <mergeCell ref="AG47:AI47"/>
    <mergeCell ref="BD79:BG79"/>
    <mergeCell ref="BD78:BG78"/>
    <mergeCell ref="BD77:BG77"/>
    <mergeCell ref="BD75:BG75"/>
    <mergeCell ref="AY81:BC81"/>
    <mergeCell ref="AY86:BA86"/>
    <mergeCell ref="BB86:BC86"/>
    <mergeCell ref="AY87:BC87"/>
    <mergeCell ref="AD82:AX82"/>
    <mergeCell ref="B85:C85"/>
    <mergeCell ref="D85:G85"/>
    <mergeCell ref="AY85:BC85"/>
    <mergeCell ref="AY82:BA82"/>
    <mergeCell ref="BB82:BC82"/>
    <mergeCell ref="AY83:BC83"/>
    <mergeCell ref="B82:C83"/>
    <mergeCell ref="D82:G83"/>
    <mergeCell ref="H85:AX85"/>
    <mergeCell ref="AY90:BA90"/>
    <mergeCell ref="BB94:BC94"/>
    <mergeCell ref="BB90:BC90"/>
    <mergeCell ref="AY93:BC93"/>
    <mergeCell ref="H89:AX89"/>
    <mergeCell ref="AD86:AX86"/>
    <mergeCell ref="AD90:AX90"/>
    <mergeCell ref="H94:AB94"/>
    <mergeCell ref="AY89:BC89"/>
    <mergeCell ref="B47:E47"/>
    <mergeCell ref="D74:G75"/>
    <mergeCell ref="H95:AB95"/>
    <mergeCell ref="B64:AT64"/>
    <mergeCell ref="B69:AT69"/>
    <mergeCell ref="D94:G95"/>
    <mergeCell ref="D93:G93"/>
    <mergeCell ref="D90:G91"/>
    <mergeCell ref="H83:AB83"/>
    <mergeCell ref="B81:C81"/>
    <mergeCell ref="D81:G81"/>
    <mergeCell ref="D89:G89"/>
    <mergeCell ref="H86:AB86"/>
    <mergeCell ref="H82:AB82"/>
    <mergeCell ref="J45:K45"/>
    <mergeCell ref="G31:J31"/>
    <mergeCell ref="J59:K59"/>
    <mergeCell ref="J47:K47"/>
    <mergeCell ref="J46:K46"/>
    <mergeCell ref="J57:AF57"/>
    <mergeCell ref="L46:AF46"/>
    <mergeCell ref="L59:AF59"/>
    <mergeCell ref="L48:AF48"/>
    <mergeCell ref="L47:AF47"/>
    <mergeCell ref="F45:H45"/>
    <mergeCell ref="D33:F33"/>
    <mergeCell ref="F44:H44"/>
    <mergeCell ref="B44:E44"/>
    <mergeCell ref="D34:F34"/>
    <mergeCell ref="B46:E46"/>
    <mergeCell ref="G34:J34"/>
    <mergeCell ref="B56:H56"/>
    <mergeCell ref="B57:E57"/>
    <mergeCell ref="F47:H47"/>
    <mergeCell ref="F46:H46"/>
    <mergeCell ref="F57:H57"/>
    <mergeCell ref="F48:H48"/>
    <mergeCell ref="B48:E48"/>
    <mergeCell ref="BM61:BO61"/>
    <mergeCell ref="BB59:BD59"/>
    <mergeCell ref="F59:H59"/>
    <mergeCell ref="BB60:BD60"/>
    <mergeCell ref="AP59:AR59"/>
    <mergeCell ref="AJ59:AL59"/>
    <mergeCell ref="AY59:BA59"/>
    <mergeCell ref="BM59:BO59"/>
    <mergeCell ref="AS60:AU60"/>
    <mergeCell ref="AP61:AR61"/>
    <mergeCell ref="AP60:AR60"/>
    <mergeCell ref="AJ61:AL61"/>
    <mergeCell ref="AJ60:AL60"/>
    <mergeCell ref="AM61:AO61"/>
    <mergeCell ref="AM60:AO60"/>
    <mergeCell ref="AV57:AX57"/>
    <mergeCell ref="AS57:AU57"/>
    <mergeCell ref="AS48:AU48"/>
    <mergeCell ref="BH60:BI60"/>
    <mergeCell ref="BE60:BF60"/>
    <mergeCell ref="AG50:AI57"/>
    <mergeCell ref="BB78:BC78"/>
    <mergeCell ref="AY77:BC77"/>
    <mergeCell ref="AY78:BA78"/>
    <mergeCell ref="AY73:BC73"/>
    <mergeCell ref="AY75:BC75"/>
    <mergeCell ref="AY74:BA74"/>
    <mergeCell ref="BB74:BC74"/>
    <mergeCell ref="AM50:AO57"/>
    <mergeCell ref="AJ50:AL57"/>
    <mergeCell ref="BE59:BF59"/>
    <mergeCell ref="AV46:AX46"/>
    <mergeCell ref="BM44:BO44"/>
    <mergeCell ref="BE44:BI44"/>
    <mergeCell ref="BJ44:BL44"/>
    <mergeCell ref="BH45:BI45"/>
    <mergeCell ref="BM45:BO45"/>
    <mergeCell ref="BE45:BF45"/>
    <mergeCell ref="BJ45:BL45"/>
    <mergeCell ref="BJ47:BL47"/>
    <mergeCell ref="BE46:BF46"/>
    <mergeCell ref="BE47:BF47"/>
    <mergeCell ref="BB47:BD47"/>
    <mergeCell ref="BJ46:BL46"/>
    <mergeCell ref="BE57:BI57"/>
    <mergeCell ref="AV47:AX47"/>
    <mergeCell ref="BB48:BD48"/>
    <mergeCell ref="BH48:BI48"/>
    <mergeCell ref="BB45:BD45"/>
    <mergeCell ref="BE48:BF48"/>
    <mergeCell ref="BH47:BI47"/>
    <mergeCell ref="BH46:BI46"/>
    <mergeCell ref="BB46:BD46"/>
    <mergeCell ref="BB57:BD57"/>
    <mergeCell ref="BM60:BO60"/>
    <mergeCell ref="BJ59:BL59"/>
    <mergeCell ref="BJ58:BL58"/>
    <mergeCell ref="BJ48:BL48"/>
    <mergeCell ref="K34:AE34"/>
    <mergeCell ref="BE26:BF26"/>
    <mergeCell ref="BE27:BF27"/>
    <mergeCell ref="BE28:BF28"/>
    <mergeCell ref="BB27:BD27"/>
    <mergeCell ref="BB26:BD26"/>
    <mergeCell ref="AV60:AX60"/>
    <mergeCell ref="AY58:BA58"/>
    <mergeCell ref="AV58:AX58"/>
    <mergeCell ref="AV59:AX59"/>
    <mergeCell ref="AY60:BA60"/>
    <mergeCell ref="BM48:BO48"/>
    <mergeCell ref="BJ57:BL57"/>
    <mergeCell ref="BJ60:BL60"/>
    <mergeCell ref="BM57:BO57"/>
    <mergeCell ref="BM58:BO58"/>
    <mergeCell ref="BM47:BO47"/>
    <mergeCell ref="BM46:BO46"/>
    <mergeCell ref="AS58:AU58"/>
    <mergeCell ref="AS59:AU59"/>
    <mergeCell ref="BE34:BF34"/>
    <mergeCell ref="BE33:BF33"/>
    <mergeCell ref="BB34:BD34"/>
    <mergeCell ref="BB32:BD32"/>
    <mergeCell ref="BJ61:BL61"/>
    <mergeCell ref="AS61:AU61"/>
    <mergeCell ref="BH61:BI61"/>
    <mergeCell ref="BB61:BD61"/>
    <mergeCell ref="AY61:BA61"/>
    <mergeCell ref="BE61:BF61"/>
    <mergeCell ref="AV61:AX61"/>
    <mergeCell ref="AS44:AU44"/>
    <mergeCell ref="AV44:AX44"/>
    <mergeCell ref="AY46:BA46"/>
    <mergeCell ref="AG34:BA34"/>
    <mergeCell ref="AS45:AU45"/>
    <mergeCell ref="AV45:AX45"/>
    <mergeCell ref="AY45:BA45"/>
    <mergeCell ref="AP37:AR44"/>
    <mergeCell ref="AY44:BA44"/>
    <mergeCell ref="BB58:BD58"/>
    <mergeCell ref="BH58:BI58"/>
    <mergeCell ref="BE58:BF58"/>
    <mergeCell ref="BH59:BI59"/>
    <mergeCell ref="B25:C25"/>
    <mergeCell ref="D25:F25"/>
    <mergeCell ref="B28:C28"/>
    <mergeCell ref="AG27:BA27"/>
    <mergeCell ref="AG28:BA28"/>
    <mergeCell ref="AG26:BA26"/>
    <mergeCell ref="K27:AE27"/>
    <mergeCell ref="G28:J28"/>
    <mergeCell ref="BE32:BF32"/>
    <mergeCell ref="BE29:BF29"/>
    <mergeCell ref="BB30:BD30"/>
    <mergeCell ref="BB29:BD29"/>
    <mergeCell ref="BE31:BF31"/>
    <mergeCell ref="K28:AE28"/>
    <mergeCell ref="BB31:BD31"/>
    <mergeCell ref="D30:F30"/>
    <mergeCell ref="B30:C30"/>
    <mergeCell ref="D31:F31"/>
    <mergeCell ref="K26:AE26"/>
    <mergeCell ref="D28:F28"/>
    <mergeCell ref="AS46:AU46"/>
    <mergeCell ref="BB22:BF22"/>
    <mergeCell ref="BB23:BD23"/>
    <mergeCell ref="BB24:BD24"/>
    <mergeCell ref="BE25:BF25"/>
    <mergeCell ref="BE23:BF23"/>
    <mergeCell ref="BB25:BD25"/>
    <mergeCell ref="BE24:BF24"/>
    <mergeCell ref="D23:F23"/>
    <mergeCell ref="D24:F24"/>
    <mergeCell ref="AG32:BA32"/>
    <mergeCell ref="AG31:BA31"/>
    <mergeCell ref="AG30:BA30"/>
    <mergeCell ref="AG29:BA29"/>
    <mergeCell ref="G30:J30"/>
    <mergeCell ref="G29:J29"/>
    <mergeCell ref="D29:F29"/>
    <mergeCell ref="BB28:BD28"/>
    <mergeCell ref="BE30:BF30"/>
    <mergeCell ref="BB33:BD33"/>
    <mergeCell ref="BB44:BD44"/>
    <mergeCell ref="J61:K61"/>
    <mergeCell ref="J60:K60"/>
    <mergeCell ref="AG33:BA33"/>
    <mergeCell ref="AH71:AL71"/>
    <mergeCell ref="F60:H60"/>
    <mergeCell ref="F61:H61"/>
    <mergeCell ref="A71:F71"/>
    <mergeCell ref="G71:J71"/>
    <mergeCell ref="K33:AE33"/>
    <mergeCell ref="G33:J33"/>
    <mergeCell ref="T71:U71"/>
    <mergeCell ref="W71:AA71"/>
    <mergeCell ref="B34:C34"/>
    <mergeCell ref="B33:C33"/>
    <mergeCell ref="AG37:AI44"/>
    <mergeCell ref="AM37:AO44"/>
    <mergeCell ref="AJ37:AL44"/>
    <mergeCell ref="L45:AF45"/>
    <mergeCell ref="AP50:AR57"/>
    <mergeCell ref="AS47:AU47"/>
    <mergeCell ref="AY47:BA47"/>
    <mergeCell ref="AY48:BA48"/>
    <mergeCell ref="AY57:BA57"/>
    <mergeCell ref="AV48:AX48"/>
    <mergeCell ref="B43:H43"/>
    <mergeCell ref="B32:C32"/>
    <mergeCell ref="AB14:AV14"/>
    <mergeCell ref="C14:W14"/>
    <mergeCell ref="K22:BA22"/>
    <mergeCell ref="B90:C91"/>
    <mergeCell ref="B89:C89"/>
    <mergeCell ref="B26:C26"/>
    <mergeCell ref="B27:C27"/>
    <mergeCell ref="B29:C29"/>
    <mergeCell ref="G23:J23"/>
    <mergeCell ref="G27:J27"/>
    <mergeCell ref="G25:J25"/>
    <mergeCell ref="G24:J24"/>
    <mergeCell ref="AG24:BA24"/>
    <mergeCell ref="AG23:BA23"/>
    <mergeCell ref="AG25:BA25"/>
    <mergeCell ref="K25:AE25"/>
    <mergeCell ref="J48:K48"/>
    <mergeCell ref="G32:J32"/>
    <mergeCell ref="H79:AB79"/>
    <mergeCell ref="H75:AB75"/>
    <mergeCell ref="AB71:AG71"/>
    <mergeCell ref="D73:G73"/>
    <mergeCell ref="H90:AB90"/>
    <mergeCell ref="H93:AX93"/>
    <mergeCell ref="AD91:AX91"/>
    <mergeCell ref="H91:AB91"/>
    <mergeCell ref="AD79:AX79"/>
    <mergeCell ref="AD75:AX75"/>
    <mergeCell ref="H81:AX81"/>
    <mergeCell ref="H77:AX77"/>
    <mergeCell ref="B94:C95"/>
    <mergeCell ref="B93:C93"/>
    <mergeCell ref="B77:C77"/>
    <mergeCell ref="AD87:AX87"/>
    <mergeCell ref="H87:AB87"/>
    <mergeCell ref="B86:C87"/>
    <mergeCell ref="H78:AB78"/>
    <mergeCell ref="B78:C79"/>
    <mergeCell ref="AD83:AX83"/>
    <mergeCell ref="AD94:AX94"/>
    <mergeCell ref="D86:G87"/>
    <mergeCell ref="D78:G79"/>
    <mergeCell ref="B2:AT2"/>
    <mergeCell ref="B6:AT6"/>
    <mergeCell ref="AD78:AX78"/>
    <mergeCell ref="AD74:AX74"/>
    <mergeCell ref="B22:C22"/>
    <mergeCell ref="D22:F22"/>
    <mergeCell ref="B24:C24"/>
    <mergeCell ref="K23:AE23"/>
    <mergeCell ref="B74:C75"/>
    <mergeCell ref="AM71:AU71"/>
    <mergeCell ref="B73:C73"/>
    <mergeCell ref="AV71:AZ71"/>
    <mergeCell ref="H74:AB74"/>
    <mergeCell ref="D77:G77"/>
    <mergeCell ref="B31:C31"/>
    <mergeCell ref="K32:AE32"/>
    <mergeCell ref="K31:AE31"/>
    <mergeCell ref="K24:AE24"/>
    <mergeCell ref="K30:AE30"/>
    <mergeCell ref="K29:AE29"/>
    <mergeCell ref="G26:J26"/>
    <mergeCell ref="D27:F27"/>
    <mergeCell ref="D26:F26"/>
    <mergeCell ref="D32:F32"/>
    <mergeCell ref="B23:C23"/>
    <mergeCell ref="B8:AT8"/>
    <mergeCell ref="B4:AT4"/>
    <mergeCell ref="B3:AT3"/>
    <mergeCell ref="AB16:AV16"/>
    <mergeCell ref="AB15:AV15"/>
    <mergeCell ref="C18:W18"/>
    <mergeCell ref="C17:W17"/>
    <mergeCell ref="C16:W16"/>
    <mergeCell ref="C15:W15"/>
    <mergeCell ref="AB18:AV18"/>
    <mergeCell ref="AB17:AV17"/>
  </mergeCells>
  <phoneticPr fontId="2" type="noConversion"/>
  <conditionalFormatting sqref="H78 H90 H94 H74 H86 H82 K23:K34">
    <cfRule type="expression" dxfId="37" priority="1" stopIfTrue="1">
      <formula>AND(AY23&gt;BB23,AY23&lt;&gt;"",BB23&lt;&gt;"")</formula>
    </cfRule>
    <cfRule type="expression" dxfId="36" priority="2" stopIfTrue="1">
      <formula>AND(AY23=BB23,AY23&lt;&gt;"",BB23&lt;&gt;"")</formula>
    </cfRule>
    <cfRule type="expression" dxfId="35" priority="3" stopIfTrue="1">
      <formula>AND(AY23&lt;BB23,AY23&lt;&gt;"",BB23&lt;&gt;"")</formula>
    </cfRule>
  </conditionalFormatting>
  <conditionalFormatting sqref="AD78 AD90 AD94 AD74 AD86 AD82 AG23:AG34">
    <cfRule type="expression" dxfId="34" priority="4" stopIfTrue="1">
      <formula>AND(BB23&gt;AY23,AY23&lt;&gt;"",BB23&lt;&gt;"")</formula>
    </cfRule>
    <cfRule type="expression" dxfId="33" priority="5" stopIfTrue="1">
      <formula>AND(BB23=AY23,AY23&lt;&gt;"",BB23&lt;&gt;"")</formula>
    </cfRule>
    <cfRule type="expression" dxfId="32" priority="6" stopIfTrue="1">
      <formula>AND(BB23&lt;AY23,AY23&lt;&gt;"",BB23&lt;&gt;"")</formula>
    </cfRule>
  </conditionalFormatting>
  <conditionalFormatting sqref="AG49:AR49 AS49:BO55 AG48:BO48 L49:AF55">
    <cfRule type="expression" dxfId="31" priority="7" stopIfTrue="1">
      <formula>$J$48=""</formula>
    </cfRule>
  </conditionalFormatting>
  <conditionalFormatting sqref="AG45:BO45">
    <cfRule type="expression" dxfId="30" priority="8" stopIfTrue="1">
      <formula>$J$46=""</formula>
    </cfRule>
  </conditionalFormatting>
  <conditionalFormatting sqref="AG46:BO46">
    <cfRule type="expression" dxfId="29" priority="9" stopIfTrue="1">
      <formula>$J$46=""</formula>
    </cfRule>
    <cfRule type="expression" dxfId="28" priority="10" stopIfTrue="1">
      <formula>$J$47=""</formula>
    </cfRule>
  </conditionalFormatting>
  <conditionalFormatting sqref="AG47:BO47">
    <cfRule type="expression" dxfId="27" priority="11" stopIfTrue="1">
      <formula>$J$47=""</formula>
    </cfRule>
    <cfRule type="expression" dxfId="26" priority="12" stopIfTrue="1">
      <formula>$J$48=""</formula>
    </cfRule>
  </conditionalFormatting>
  <conditionalFormatting sqref="AG58:BO58">
    <cfRule type="expression" dxfId="25" priority="13" stopIfTrue="1">
      <formula>$J$59=""</formula>
    </cfRule>
  </conditionalFormatting>
  <conditionalFormatting sqref="AG59:BO59">
    <cfRule type="expression" dxfId="24" priority="14" stopIfTrue="1">
      <formula>$J$59=""</formula>
    </cfRule>
    <cfRule type="expression" dxfId="23" priority="15" stopIfTrue="1">
      <formula>$J$60=""</formula>
    </cfRule>
  </conditionalFormatting>
  <conditionalFormatting sqref="AG60:BO60">
    <cfRule type="expression" dxfId="22" priority="16" stopIfTrue="1">
      <formula>$J$60=""</formula>
    </cfRule>
    <cfRule type="expression" dxfId="21" priority="17" stopIfTrue="1">
      <formula>$J$61=""</formula>
    </cfRule>
  </conditionalFormatting>
  <conditionalFormatting sqref="AG61:BO61">
    <cfRule type="expression" dxfId="20" priority="18" stopIfTrue="1">
      <formula>$J$61=""</formula>
    </cfRule>
  </conditionalFormatting>
  <conditionalFormatting sqref="L45">
    <cfRule type="expression" dxfId="19" priority="19" stopIfTrue="1">
      <formula>$AS$45=""</formula>
    </cfRule>
    <cfRule type="expression" dxfId="18" priority="20" stopIfTrue="1">
      <formula>$J$46=""</formula>
    </cfRule>
  </conditionalFormatting>
  <conditionalFormatting sqref="L46">
    <cfRule type="expression" dxfId="17" priority="21" stopIfTrue="1">
      <formula>$AS$46=""</formula>
    </cfRule>
    <cfRule type="expression" dxfId="16" priority="22" stopIfTrue="1">
      <formula>$J$46=""</formula>
    </cfRule>
    <cfRule type="expression" dxfId="15" priority="23" stopIfTrue="1">
      <formula>$J$47=""</formula>
    </cfRule>
  </conditionalFormatting>
  <conditionalFormatting sqref="L47">
    <cfRule type="expression" dxfId="14" priority="24" stopIfTrue="1">
      <formula>$AS$47=""</formula>
    </cfRule>
    <cfRule type="expression" dxfId="13" priority="25" stopIfTrue="1">
      <formula>$J$47=""</formula>
    </cfRule>
    <cfRule type="expression" dxfId="12" priority="26" stopIfTrue="1">
      <formula>$J$48=""</formula>
    </cfRule>
  </conditionalFormatting>
  <conditionalFormatting sqref="L48">
    <cfRule type="expression" dxfId="11" priority="27" stopIfTrue="1">
      <formula>$AS$48=""</formula>
    </cfRule>
    <cfRule type="expression" dxfId="10" priority="28" stopIfTrue="1">
      <formula>$J$48=""</formula>
    </cfRule>
  </conditionalFormatting>
  <conditionalFormatting sqref="L58">
    <cfRule type="expression" dxfId="9" priority="29" stopIfTrue="1">
      <formula>$AS$58=""</formula>
    </cfRule>
    <cfRule type="expression" dxfId="8" priority="30" stopIfTrue="1">
      <formula>$J$59=""</formula>
    </cfRule>
  </conditionalFormatting>
  <conditionalFormatting sqref="L59">
    <cfRule type="expression" dxfId="7" priority="31" stopIfTrue="1">
      <formula>$AS$59=""</formula>
    </cfRule>
    <cfRule type="expression" dxfId="6" priority="32" stopIfTrue="1">
      <formula>$J$59=""</formula>
    </cfRule>
    <cfRule type="expression" dxfId="5" priority="33" stopIfTrue="1">
      <formula>$J$60=""</formula>
    </cfRule>
  </conditionalFormatting>
  <conditionalFormatting sqref="L60">
    <cfRule type="expression" dxfId="4" priority="34" stopIfTrue="1">
      <formula>$AS$60=""</formula>
    </cfRule>
    <cfRule type="expression" dxfId="3" priority="35" stopIfTrue="1">
      <formula>$J$60=""</formula>
    </cfRule>
    <cfRule type="expression" dxfId="2" priority="36" stopIfTrue="1">
      <formula>$J$61=""</formula>
    </cfRule>
  </conditionalFormatting>
  <conditionalFormatting sqref="L61">
    <cfRule type="expression" dxfId="1" priority="37" stopIfTrue="1">
      <formula>$AS$61=""</formula>
    </cfRule>
    <cfRule type="expression" dxfId="0" priority="38" stopIfTrue="1">
      <formula>$J$61=""</formula>
    </cfRule>
  </conditionalFormatting>
  <dataValidations count="2">
    <dataValidation type="whole" operator="greaterThanOrEqual" allowBlank="1" showErrorMessage="1" errorTitle="Fehler" error="Nur Zahlen eingeben!" sqref="AV71:AZ71 W71:AA71 AV10:AZ10 W10:AA10" xr:uid="{00000000-0002-0000-0100-000000000000}">
      <formula1>0</formula1>
    </dataValidation>
    <dataValidation type="whole" allowBlank="1" showErrorMessage="1" errorTitle="Zahlen" error="Nur Zahleneingabe möglich" sqref="AY95 AY91 AY75 AY79:AY80 AY87:AY88 AY83" xr:uid="{00000000-0002-0000-0100-000001000000}">
      <formula1>0</formula1>
      <formula2>100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6" orientation="portrait" horizontalDpi="300" verticalDpi="300" r:id="rId1"/>
  <headerFooter alignWithMargins="0">
    <oddFooter xml:space="preserve">&amp;R&amp;P von &amp;N </oddFooter>
  </headerFooter>
  <rowBreaks count="1" manualBreakCount="1">
    <brk id="62" max="69" man="1"/>
  </rowBreaks>
  <colBreaks count="1" manualBreakCount="1">
    <brk id="68" max="11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B2:AY56"/>
  <sheetViews>
    <sheetView workbookViewId="0"/>
  </sheetViews>
  <sheetFormatPr defaultRowHeight="12.75"/>
  <cols>
    <col min="1" max="2" width="2.85546875" bestFit="1" customWidth="1"/>
    <col min="3" max="3" width="1.85546875" bestFit="1" customWidth="1"/>
    <col min="4" max="4" width="24.7109375" bestFit="1" customWidth="1"/>
    <col min="5" max="6" width="12.7109375" bestFit="1" customWidth="1"/>
    <col min="7" max="8" width="3.28515625" bestFit="1" customWidth="1"/>
    <col min="9" max="9" width="6.28515625" bestFit="1" customWidth="1"/>
    <col min="10" max="10" width="3.7109375" bestFit="1" customWidth="1"/>
    <col min="11" max="11" width="11.42578125" customWidth="1"/>
    <col min="12" max="12" width="5.7109375" bestFit="1" customWidth="1"/>
    <col min="13" max="15" width="2.85546875" bestFit="1" customWidth="1"/>
    <col min="16" max="16" width="11.42578125" customWidth="1"/>
    <col min="17" max="17" width="12.7109375" bestFit="1" customWidth="1"/>
    <col min="18" max="21" width="3" bestFit="1" customWidth="1"/>
    <col min="22" max="22" width="11.42578125" customWidth="1"/>
    <col min="23" max="23" width="12.7109375" bestFit="1" customWidth="1"/>
    <col min="24" max="27" width="3" bestFit="1" customWidth="1"/>
    <col min="28" max="28" width="11.42578125" customWidth="1"/>
    <col min="29" max="29" width="17.140625" bestFit="1" customWidth="1"/>
    <col min="30" max="30" width="1.85546875" bestFit="1" customWidth="1"/>
    <col min="31" max="31" width="1.7109375" bestFit="1" customWidth="1"/>
    <col min="32" max="32" width="11.42578125" customWidth="1"/>
    <col min="33" max="34" width="1.85546875" bestFit="1" customWidth="1"/>
    <col min="35" max="35" width="3.28515625" bestFit="1" customWidth="1"/>
    <col min="36" max="36" width="11.42578125" customWidth="1"/>
    <col min="37" max="37" width="1.85546875" bestFit="1" customWidth="1"/>
    <col min="38" max="40" width="3" bestFit="1" customWidth="1"/>
    <col min="41" max="41" width="7.28515625" bestFit="1" customWidth="1"/>
    <col min="42" max="42" width="11.42578125" customWidth="1"/>
    <col min="43" max="43" width="1.85546875" bestFit="1" customWidth="1"/>
    <col min="44" max="46" width="3" bestFit="1" customWidth="1"/>
    <col min="47" max="47" width="11.42578125" customWidth="1"/>
    <col min="48" max="48" width="4.140625" bestFit="1" customWidth="1"/>
    <col min="49" max="51" width="3" bestFit="1" customWidth="1"/>
    <col min="52" max="256" width="11.42578125" customWidth="1"/>
  </cols>
  <sheetData>
    <row r="2" spans="2:51" s="28" customFormat="1">
      <c r="AK2" s="29"/>
      <c r="AL2" s="29"/>
      <c r="AM2" s="30"/>
      <c r="AN2" s="30"/>
      <c r="AO2" s="31"/>
      <c r="AP2" s="30"/>
      <c r="AQ2" s="30"/>
      <c r="AR2" s="30"/>
      <c r="AS2" s="30"/>
      <c r="AT2" s="30"/>
      <c r="AU2" s="30"/>
      <c r="AV2" s="30"/>
      <c r="AW2" s="30"/>
      <c r="AX2" s="30"/>
    </row>
    <row r="3" spans="2:51" s="28" customFormat="1">
      <c r="C3" s="31">
        <v>1</v>
      </c>
      <c r="D3" s="31">
        <v>2</v>
      </c>
      <c r="E3" s="31">
        <v>3</v>
      </c>
      <c r="F3" s="31">
        <v>4</v>
      </c>
      <c r="G3" s="31">
        <v>5</v>
      </c>
      <c r="H3" s="31">
        <v>6</v>
      </c>
      <c r="I3" s="31">
        <v>7</v>
      </c>
      <c r="J3" s="31">
        <v>8</v>
      </c>
      <c r="K3" s="31">
        <v>9</v>
      </c>
      <c r="L3" s="31">
        <v>10</v>
      </c>
      <c r="M3" s="31">
        <v>11</v>
      </c>
      <c r="N3" s="31">
        <v>12</v>
      </c>
      <c r="O3" s="31">
        <v>13</v>
      </c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30"/>
      <c r="AW3" s="30"/>
      <c r="AX3" s="30"/>
    </row>
    <row r="4" spans="2:51" s="28" customFormat="1" ht="70.5">
      <c r="B4" s="31"/>
      <c r="C4" s="31"/>
      <c r="D4" s="31"/>
      <c r="E4" s="31"/>
      <c r="F4" s="31"/>
      <c r="G4" s="31" t="s">
        <v>81</v>
      </c>
      <c r="H4" s="31" t="s">
        <v>31</v>
      </c>
      <c r="I4" s="31" t="s">
        <v>82</v>
      </c>
      <c r="J4" s="31" t="s">
        <v>83</v>
      </c>
      <c r="K4" s="31"/>
      <c r="L4" s="31" t="s">
        <v>84</v>
      </c>
      <c r="M4" s="31" t="s">
        <v>85</v>
      </c>
      <c r="N4" s="31" t="s">
        <v>39</v>
      </c>
      <c r="O4" s="31" t="s">
        <v>40</v>
      </c>
      <c r="Q4" s="105" t="s">
        <v>41</v>
      </c>
      <c r="R4" s="106" t="str">
        <f>Q5</f>
        <v>BSA Unterelbe</v>
      </c>
      <c r="S4" s="106" t="str">
        <f>Q6</f>
        <v>BSA Harburg</v>
      </c>
      <c r="T4" s="106" t="str">
        <f>Q7</f>
        <v>BSA Ost</v>
      </c>
      <c r="U4" s="106" t="str">
        <f>Q8</f>
        <v>BSA Nord</v>
      </c>
      <c r="V4" s="107"/>
      <c r="W4" s="105" t="s">
        <v>82</v>
      </c>
      <c r="X4" s="106" t="str">
        <f>W5</f>
        <v>BSA Unterelbe</v>
      </c>
      <c r="Y4" s="106" t="str">
        <f>W6</f>
        <v>BSA Harburg</v>
      </c>
      <c r="Z4" s="106" t="str">
        <f>W7</f>
        <v>BSA Ost</v>
      </c>
      <c r="AA4" s="106" t="str">
        <f>W8</f>
        <v>BSA Nord</v>
      </c>
      <c r="AB4" s="107"/>
      <c r="AC4" s="107"/>
      <c r="AD4" s="107"/>
      <c r="AE4" s="107"/>
      <c r="AF4" s="107"/>
      <c r="AG4" s="108"/>
      <c r="AH4" s="109"/>
      <c r="AI4" s="109"/>
      <c r="AJ4" s="109"/>
      <c r="AK4" s="110" t="e">
        <f>MATCH(1,AD5:AD8,0)</f>
        <v>#N/A</v>
      </c>
      <c r="AL4" s="1"/>
      <c r="AM4" s="109"/>
      <c r="AN4" s="109"/>
      <c r="AO4" s="109"/>
      <c r="AP4" s="109"/>
      <c r="AQ4" s="111" t="e">
        <f ca="1">MATCH(1,OFFSET($AD$5:$AD$8,AK4,0),0)+AK4</f>
        <v>#N/A</v>
      </c>
      <c r="AR4" s="109"/>
      <c r="AS4" s="109"/>
      <c r="AT4" s="109"/>
      <c r="AU4" s="109"/>
      <c r="AV4" s="111" t="e">
        <f ca="1">MATCH(1,OFFSET($AD$5:$AD$8,AQ4,0),0)+AQ4</f>
        <v>#N/A</v>
      </c>
      <c r="AW4" s="109"/>
      <c r="AX4" s="109"/>
      <c r="AY4" s="109"/>
    </row>
    <row r="5" spans="2:51" s="28" customFormat="1">
      <c r="B5" s="31">
        <v>1</v>
      </c>
      <c r="C5" s="31">
        <f>RANK(D5,$D$5:$D$8,1)</f>
        <v>1</v>
      </c>
      <c r="D5" s="31">
        <f>E5+ROW()/1000</f>
        <v>1.0049999999999999</v>
      </c>
      <c r="E5" s="31">
        <f>RANK(K5,$K$5:$K$8)</f>
        <v>1</v>
      </c>
      <c r="F5" s="31" t="str">
        <f>VLOOKUP(B5,Ergebniseingabe!$C$19:$X$22,2,0)</f>
        <v>BSA Unterelbe</v>
      </c>
      <c r="G5" s="30">
        <f>SUMPRODUCT((F5=Ergebniseingabe!$L$27:$AF$38)*(Ergebniseingabe!$BC$27:$BC$38))+SUMPRODUCT((F5=Ergebniseingabe!$AH$27:$BB$38)*(Ergebniseingabe!$BF$27:$BF$38))</f>
        <v>0</v>
      </c>
      <c r="H5" s="30">
        <f>SUMPRODUCT((F5=Ergebniseingabe!$L$27:$AF$38)*(Ergebniseingabe!$BF$27:$BF$38))+SUMPRODUCT((F5=Ergebniseingabe!$AH$27:$BB$38)*(Ergebniseingabe!$BC$27:$BC$38))</f>
        <v>0</v>
      </c>
      <c r="I5" s="30">
        <f>(SUMPRODUCT((F5=Ergebniseingabe!$L$27:$AF$38)*((Ergebniseingabe!$BC$27:$BC$38)&gt;(Ergebniseingabe!$BF$27:$BF$38)))+SUMPRODUCT((F5=Ergebniseingabe!$AH$27:$BB$38)*((Ergebniseingabe!$BF$27:$BF$38)&gt;(Ergebniseingabe!$BC$27:$BC$38))))*3+SUMPRODUCT(((F5=Ergebniseingabe!$L$27:$AF$38)+(F5=Ergebniseingabe!$AH$27:$BB$38))*((Ergebniseingabe!$BF$27:$BF$38)=(Ergebniseingabe!$BC$27:$BC$38))*NOT(ISBLANK(Ergebniseingabe!$BC$27:$BC$38)))</f>
        <v>0</v>
      </c>
      <c r="J5" s="30">
        <f>G5-H5</f>
        <v>0</v>
      </c>
      <c r="K5" s="129">
        <f>AC5+AI5+AO5</f>
        <v>0</v>
      </c>
      <c r="L5" s="30">
        <f>SUMPRODUCT((Ergebniseingabe!$L$27:$AF$38=F5)*(Ergebniseingabe!$BC$27:$BC$38&lt;&gt;""))+SUMPRODUCT((Ergebniseingabe!$AH$27:$BB$38=F5)*(Ergebniseingabe!$BF$27:$BF$38&lt;&gt;""))</f>
        <v>0</v>
      </c>
      <c r="M5" s="30">
        <f>SUMPRODUCT((Ergebniseingabe!$L$27:$AF$38=F5)*(Ergebniseingabe!$BC$27:$BC$38&gt;Ergebniseingabe!$BF$27:$BF$38))+SUMPRODUCT((Ergebniseingabe!$AH$27:$BB$38=F5)*(Ergebniseingabe!$BC$27:$BC$38&lt;Ergebniseingabe!$BF$27:$BF$38))</f>
        <v>0</v>
      </c>
      <c r="N5" s="30">
        <f>SUMPRODUCT((Ergebniseingabe!$L$27:$BB$38=F5)*(Ergebniseingabe!$BC$27:$BC$38=Ergebniseingabe!$BF$27:$BF$38)*(Ergebniseingabe!$BC$27:$BC$38&lt;&gt;"")*(Ergebniseingabe!$BF$27:$BF$38&lt;&gt;""))</f>
        <v>0</v>
      </c>
      <c r="O5" s="30">
        <f>SUMPRODUCT((Ergebniseingabe!$L$27:$AF$38=F5)*(Ergebniseingabe!$BC$27:$BC$38&lt;Ergebniseingabe!$BF$27:$BF$38))+SUMPRODUCT((Ergebniseingabe!$AH$27:$BB$38=F5)*(Ergebniseingabe!$BC$27:$BC$38&gt;Ergebniseingabe!$BF$27:$BF$38))</f>
        <v>0</v>
      </c>
      <c r="Q5" s="112" t="str">
        <f>$F$5</f>
        <v>BSA Unterelbe</v>
      </c>
      <c r="R5" s="113"/>
      <c r="S5" s="114">
        <f>IF(AND(Q5&amp;$S$4=VLOOKUP(Q5&amp;$S$4,$D$23:$I$46,1,0),VLOOKUP(Q5&amp;$S$4,$D$23:$I$46,6,0)&lt;&gt;""),VLOOKUP(Q5&amp;$S$4,$D$23:$I$46,6,0),)</f>
        <v>0</v>
      </c>
      <c r="T5" s="114">
        <f>IF(AND(Q5&amp;$T$4=VLOOKUP(Q5&amp;$T$4,$D$23:$I$46,1,0),VLOOKUP(Q5&amp;$T$4,$D$23:$I$46,6,0)&lt;&gt;""),VLOOKUP(Q5&amp;$T$4,$D$23:$I$46,6,0),)</f>
        <v>0</v>
      </c>
      <c r="U5" s="114">
        <f>IF(AND(Q5&amp;$U$4=VLOOKUP(Q5&amp;$U$4,$D$23:$I$46,1,0),VLOOKUP(Q5&amp;$U$4,$D$23:$I$46,6,0)&lt;&gt;""),VLOOKUP(Q5&amp;$U$4,$D$23:$I$46,6,0),)</f>
        <v>0</v>
      </c>
      <c r="V5" s="107"/>
      <c r="W5" s="112" t="str">
        <f>Q5</f>
        <v>BSA Unterelbe</v>
      </c>
      <c r="X5" s="113"/>
      <c r="Y5" s="114">
        <f>IF(AND(ISNUMBER(S5),ISNUMBER(R6)),IF(S5&gt;R6,3,IF(S5=R6,1,0)),0)</f>
        <v>1</v>
      </c>
      <c r="Z5" s="114">
        <f>IF(AND(ISNUMBER(T5),ISNUMBER(R7)),IF(T5&gt;R7,3,IF(T5=R7,1,0)),0)</f>
        <v>1</v>
      </c>
      <c r="AA5" s="114">
        <f>IF(AND(ISNUMBER(U5),ISNUMBER(R8)),IF(U5&gt;R8,3,IF(U5=R8,1,0)),0)</f>
        <v>1</v>
      </c>
      <c r="AB5" s="107"/>
      <c r="AC5" s="115">
        <f>I5*100000+J5*1000+G5</f>
        <v>0</v>
      </c>
      <c r="AD5" s="115">
        <f>COUNTIF(AC5:AC8,AC5)</f>
        <v>4</v>
      </c>
      <c r="AE5" s="115" t="str">
        <f>IF(AD5=1,"x","")</f>
        <v/>
      </c>
      <c r="AF5" s="107"/>
      <c r="AG5" s="110">
        <f>IF(AE5="x",1,IF(AC6=AC5,2,IF(AC7=AC5,3,4)))</f>
        <v>2</v>
      </c>
      <c r="AH5" s="110">
        <f>INDEX(X5:AA5,1,AG5)</f>
        <v>1</v>
      </c>
      <c r="AI5" s="116">
        <f>IF(OR($AD$9=2,$AD$9=4),AH5/10,0)</f>
        <v>0</v>
      </c>
      <c r="AJ5" s="109"/>
      <c r="AK5" s="117"/>
      <c r="AL5" s="110" t="e">
        <f ca="1">I5-INDEX(X5:AA5,1,$AK$4)-AR5-AW5</f>
        <v>#N/A</v>
      </c>
      <c r="AM5" s="110" t="e">
        <f ca="1">J5-INDEX(R5:U5,1,AK4)-INDEX(R5:R8,AK4,1)-ABS(AS5)-ABS(AX5)</f>
        <v>#N/A</v>
      </c>
      <c r="AN5" s="110" t="e">
        <f ca="1">G5-INDEX(R5:U5,1,$AK$4)-AT5-AY5</f>
        <v>#N/A</v>
      </c>
      <c r="AO5" s="118">
        <f>IF(OR($AD$9&lt;&gt;3,AE5="x"),0,AL5/10+AM5/1000+AN5/100000)</f>
        <v>0</v>
      </c>
      <c r="AP5" s="109"/>
      <c r="AQ5" s="119"/>
      <c r="AR5" s="110">
        <f ca="1">IF(ISNA($AQ$4),0,INDEX(X5:AA5,1,$AQ$4))</f>
        <v>0</v>
      </c>
      <c r="AS5" s="110">
        <f ca="1">IF(ISNA($AQ$4),0,(INDEX(R5:U5,1,AQ4)-INDEX(R5:R8,AQ4,1)))</f>
        <v>0</v>
      </c>
      <c r="AT5" s="110">
        <f ca="1">IF(ISNA($AQ$4),0,INDEX(R5:U5,1,$AQ$4))</f>
        <v>0</v>
      </c>
      <c r="AU5" s="109"/>
      <c r="AV5" s="119"/>
      <c r="AW5" s="110">
        <f ca="1">IF(ISNA($AV$4),0,INDEX(X5:AA5,1,$AV$4))</f>
        <v>0</v>
      </c>
      <c r="AX5" s="110">
        <f ca="1">IF(ISNA($AV$4),0,(INDEX(R5:U5,1,AV4)-INDEX(R5:R8,AV4,1)))</f>
        <v>0</v>
      </c>
      <c r="AY5" s="110">
        <f ca="1">IF(ISNA($AV$4),0,INDEX(R5:U5,1,$AV$4))</f>
        <v>0</v>
      </c>
    </row>
    <row r="6" spans="2:51" s="28" customFormat="1">
      <c r="B6" s="31">
        <v>2</v>
      </c>
      <c r="C6" s="31">
        <f>RANK(D6,$D$5:$D$8,1)</f>
        <v>2</v>
      </c>
      <c r="D6" s="31">
        <f>E6+ROW()/1000</f>
        <v>1.006</v>
      </c>
      <c r="E6" s="31">
        <f>RANK(K6,$K$5:$K$8)</f>
        <v>1</v>
      </c>
      <c r="F6" s="31" t="str">
        <f>VLOOKUP(B6,Ergebniseingabe!$C$19:$X$22,2,0)</f>
        <v>BSA Harburg</v>
      </c>
      <c r="G6" s="30">
        <f>SUMPRODUCT((F6=Ergebniseingabe!$L$27:$AF$38)*(Ergebniseingabe!$BC$27:$BC$38))+SUMPRODUCT((F6=Ergebniseingabe!$AH$27:$BB$38)*(Ergebniseingabe!$BF$27:$BF$38))</f>
        <v>0</v>
      </c>
      <c r="H6" s="30">
        <f>SUMPRODUCT((F6=Ergebniseingabe!$L$27:$AF$38)*(Ergebniseingabe!$BF$27:$BF$38))+SUMPRODUCT((F6=Ergebniseingabe!$AH$27:$BB$38)*(Ergebniseingabe!$BC$27:$BC$38))</f>
        <v>0</v>
      </c>
      <c r="I6" s="30">
        <f>(SUMPRODUCT((F6=Ergebniseingabe!$L$27:$AF$38)*((Ergebniseingabe!$BC$27:$BC$38)&gt;(Ergebniseingabe!$BF$27:$BF$38)))+SUMPRODUCT((F6=Ergebniseingabe!$AH$27:$BB$38)*((Ergebniseingabe!$BF$27:$BF$38)&gt;(Ergebniseingabe!$BC$27:$BC$38))))*3+SUMPRODUCT(((F6=Ergebniseingabe!$L$27:$AF$38)+(F6=Ergebniseingabe!$AH$27:$BB$38))*((Ergebniseingabe!$BF$27:$BF$38)=(Ergebniseingabe!$BC$27:$BC$38))*NOT(ISBLANK(Ergebniseingabe!$BC$27:$BC$38)))</f>
        <v>0</v>
      </c>
      <c r="J6" s="30">
        <f>G6-H6</f>
        <v>0</v>
      </c>
      <c r="K6" s="129">
        <f>AC6+AI6+AO6</f>
        <v>0</v>
      </c>
      <c r="L6" s="30">
        <f>SUMPRODUCT((Ergebniseingabe!$L$27:$AF$38=F6)*(Ergebniseingabe!$BC$27:$BC$38&lt;&gt;""))+SUMPRODUCT((Ergebniseingabe!$AH$27:$BB$38=F6)*(Ergebniseingabe!$BF$27:$BF$38&lt;&gt;""))</f>
        <v>0</v>
      </c>
      <c r="M6" s="30">
        <f>SUMPRODUCT((Ergebniseingabe!$L$27:$AF$38=F6)*(Ergebniseingabe!$BC$27:$BC$38&gt;Ergebniseingabe!$BF$27:$BF$38))+SUMPRODUCT((Ergebniseingabe!$AH$27:$BB$38=F6)*(Ergebniseingabe!$BC$27:$BC$38&lt;Ergebniseingabe!$BF$27:$BF$38))</f>
        <v>0</v>
      </c>
      <c r="N6" s="30">
        <f>SUMPRODUCT((Ergebniseingabe!$L$27:$BB$38=F6)*(Ergebniseingabe!$BC$27:$BC$38=Ergebniseingabe!$BF$27:$BF$38)*(Ergebniseingabe!$BC$27:$BC$38&lt;&gt;"")*(Ergebniseingabe!$BF$27:$BF$38&lt;&gt;""))</f>
        <v>0</v>
      </c>
      <c r="O6" s="30">
        <f>SUMPRODUCT((Ergebniseingabe!$L$27:$AF$38=F6)*(Ergebniseingabe!$BC$27:$BC$38&lt;Ergebniseingabe!$BF$27:$BF$38))+SUMPRODUCT((Ergebniseingabe!$AH$27:$BB$38=F6)*(Ergebniseingabe!$BC$27:$BC$38&gt;Ergebniseingabe!$BF$27:$BF$38))</f>
        <v>0</v>
      </c>
      <c r="Q6" s="112" t="str">
        <f>$F$6</f>
        <v>BSA Harburg</v>
      </c>
      <c r="R6" s="114">
        <f>IF(AND(Q6&amp;$R$4=VLOOKUP(Q6&amp;$R$4,$D$23:$I$46,1,0),VLOOKUP(Q6&amp;$R$4,$D$23:$I$46,6,0)&lt;&gt;""),VLOOKUP(Q6&amp;$R$4,$D$23:$I$46,6,0),)</f>
        <v>0</v>
      </c>
      <c r="S6" s="113"/>
      <c r="T6" s="114">
        <f>IF(AND(Q6&amp;$T$4=VLOOKUP(Q6&amp;$T$4,$D$23:$I$46,1,0),VLOOKUP(Q6&amp;$T$4,$D$23:$I$46,6,0)&lt;&gt;""),VLOOKUP(Q6&amp;$T$4,$D$23:$I$46,6,0),)</f>
        <v>0</v>
      </c>
      <c r="U6" s="114">
        <f>IF(AND(Q6&amp;$U$4=VLOOKUP(Q6&amp;$U$4,$D$23:$I$46,1,0),VLOOKUP(Q6&amp;$U$4,$D$23:$I$46,6,0)&lt;&gt;""),VLOOKUP(Q6&amp;$U$4,$D$23:$I$46,6,0),)</f>
        <v>0</v>
      </c>
      <c r="V6" s="107"/>
      <c r="W6" s="120" t="str">
        <f>Q6</f>
        <v>BSA Harburg</v>
      </c>
      <c r="X6" s="114">
        <f>IF(AND(ISNUMBER(R6),ISNUMBER(S5)),IF(R6&gt;S5,3,IF(R6=S5,1,0)),0)</f>
        <v>1</v>
      </c>
      <c r="Y6" s="113"/>
      <c r="Z6" s="114">
        <f>IF(AND(ISNUMBER(T6),ISNUMBER(S7)),IF(T6&gt;S7,3,IF(T6=S7,1,0)),0)</f>
        <v>1</v>
      </c>
      <c r="AA6" s="114">
        <f>IF(AND(ISNUMBER(U6),ISNUMBER(S8)),IF(U6&gt;S8,3,IF(U6=S8,1,0)),0)</f>
        <v>1</v>
      </c>
      <c r="AB6" s="107"/>
      <c r="AC6" s="115">
        <f>I6*100000+J6*1000+G6</f>
        <v>0</v>
      </c>
      <c r="AD6" s="121">
        <f>COUNTIF(AC5:AC8,AC6)</f>
        <v>4</v>
      </c>
      <c r="AE6" s="121" t="str">
        <f>IF(AD6=1,"x","")</f>
        <v/>
      </c>
      <c r="AF6" s="107"/>
      <c r="AG6" s="110">
        <f>IF(AE6="x",2,IF(AC7=AC6,3,IF(AC8=AC6,4,1)))</f>
        <v>3</v>
      </c>
      <c r="AH6" s="110">
        <f>INDEX(X6:AA6,1,AG6)</f>
        <v>1</v>
      </c>
      <c r="AI6" s="116">
        <f>IF(OR($AD$9=2,$AD$9=4),AH6/10,0)</f>
        <v>0</v>
      </c>
      <c r="AJ6" s="109"/>
      <c r="AK6" s="117"/>
      <c r="AL6" s="110" t="e">
        <f ca="1">I6-INDEX(X6:AA6,1,$AK$4)-AR6-AW6</f>
        <v>#N/A</v>
      </c>
      <c r="AM6" s="110" t="e">
        <f ca="1">J6-INDEX(R6:U6,1,AK4)-INDEX(S5:S8,AK4,1)-ABS(AS6)-ABS(AX6)</f>
        <v>#N/A</v>
      </c>
      <c r="AN6" s="110" t="e">
        <f ca="1">G6-INDEX(R6:U6,1,$AK$4)-AT6-AY6</f>
        <v>#N/A</v>
      </c>
      <c r="AO6" s="118">
        <f>IF(OR($AD$9&lt;&gt;3,AE6="x"),0,AL6/10+AM6/1000+AN6/100000)</f>
        <v>0</v>
      </c>
      <c r="AP6" s="109"/>
      <c r="AQ6" s="119"/>
      <c r="AR6" s="110">
        <f ca="1">IF(ISNA($AQ$4),0,INDEX(X6:AA6,1,$AQ$4))</f>
        <v>0</v>
      </c>
      <c r="AS6" s="110">
        <f ca="1">IF(ISNA($AQ$4),0,(INDEX(R6:U6,1,AQ4)-INDEX(S5:S8,AQ4,1)))</f>
        <v>0</v>
      </c>
      <c r="AT6" s="110">
        <f ca="1">IF(ISNA($AQ$4),0,INDEX(R6:U6,1,$AQ$4))</f>
        <v>0</v>
      </c>
      <c r="AU6" s="109"/>
      <c r="AV6" s="119"/>
      <c r="AW6" s="110">
        <f ca="1">IF(ISNA($AV$4),0,INDEX(X6:AA6,1,$AV$4))</f>
        <v>0</v>
      </c>
      <c r="AX6" s="110">
        <f ca="1">IF(ISNA($AV$4),0,(INDEX(R6:U6,1,AV4)-INDEX(S5:S8,AV4,1)))</f>
        <v>0</v>
      </c>
      <c r="AY6" s="110">
        <f ca="1">IF(ISNA($AV$4),0,INDEX(R6:U6,1,$AV$4))</f>
        <v>0</v>
      </c>
    </row>
    <row r="7" spans="2:51" s="28" customFormat="1">
      <c r="B7" s="31">
        <v>3</v>
      </c>
      <c r="C7" s="31">
        <f>RANK(D7,$D$5:$D$8,1)</f>
        <v>3</v>
      </c>
      <c r="D7" s="31">
        <f>E7+ROW()/1000</f>
        <v>1.0069999999999999</v>
      </c>
      <c r="E7" s="31">
        <f>RANK(K7,$K$5:$K$8)</f>
        <v>1</v>
      </c>
      <c r="F7" s="31" t="str">
        <f>VLOOKUP(B7,Ergebniseingabe!$C$19:$X$22,2,0)</f>
        <v>BSA Ost</v>
      </c>
      <c r="G7" s="30">
        <f>SUMPRODUCT((F7=Ergebniseingabe!$L$27:$AF$38)*(Ergebniseingabe!$BC$27:$BC$38))+SUMPRODUCT((F7=Ergebniseingabe!$AH$27:$BB$38)*(Ergebniseingabe!$BF$27:$BF$38))</f>
        <v>0</v>
      </c>
      <c r="H7" s="30">
        <f>SUMPRODUCT((F7=Ergebniseingabe!$L$27:$AF$38)*(Ergebniseingabe!$BF$27:$BF$38))+SUMPRODUCT((F7=Ergebniseingabe!$AH$27:$BB$38)*(Ergebniseingabe!$BC$27:$BC$38))</f>
        <v>0</v>
      </c>
      <c r="I7" s="30">
        <f>(SUMPRODUCT((F7=Ergebniseingabe!$L$27:$AF$38)*((Ergebniseingabe!$BC$27:$BC$38)&gt;(Ergebniseingabe!$BF$27:$BF$38)))+SUMPRODUCT((F7=Ergebniseingabe!$AH$27:$BB$38)*((Ergebniseingabe!$BF$27:$BF$38)&gt;(Ergebniseingabe!$BC$27:$BC$38))))*3+SUMPRODUCT(((F7=Ergebniseingabe!$L$27:$AF$38)+(F7=Ergebniseingabe!$AH$27:$BB$38))*((Ergebniseingabe!$BF$27:$BF$38)=(Ergebniseingabe!$BC$27:$BC$38))*NOT(ISBLANK(Ergebniseingabe!$BC$27:$BC$38)))</f>
        <v>0</v>
      </c>
      <c r="J7" s="30">
        <f>G7-H7</f>
        <v>0</v>
      </c>
      <c r="K7" s="129">
        <f>AC7+AI7+AO7</f>
        <v>0</v>
      </c>
      <c r="L7" s="30">
        <f>SUMPRODUCT((Ergebniseingabe!$L$27:$AF$38=F7)*(Ergebniseingabe!$BC$27:$BC$38&lt;&gt;""))+SUMPRODUCT((Ergebniseingabe!$AH$27:$BB$38=F7)*(Ergebniseingabe!$BF$27:$BF$38&lt;&gt;""))</f>
        <v>0</v>
      </c>
      <c r="M7" s="30">
        <f>SUMPRODUCT((Ergebniseingabe!$L$27:$AF$38=F7)*(Ergebniseingabe!$BC$27:$BC$38&gt;Ergebniseingabe!$BF$27:$BF$38))+SUMPRODUCT((Ergebniseingabe!$AH$27:$BB$38=F7)*(Ergebniseingabe!$BC$27:$BC$38&lt;Ergebniseingabe!$BF$27:$BF$38))</f>
        <v>0</v>
      </c>
      <c r="N7" s="30">
        <f>SUMPRODUCT((Ergebniseingabe!$L$27:$BB$38=F7)*(Ergebniseingabe!$BC$27:$BC$38=Ergebniseingabe!$BF$27:$BF$38)*(Ergebniseingabe!$BC$27:$BC$38&lt;&gt;"")*(Ergebniseingabe!$BF$27:$BF$38&lt;&gt;""))</f>
        <v>0</v>
      </c>
      <c r="O7" s="30">
        <f>SUMPRODUCT((Ergebniseingabe!$L$27:$AF$38=F7)*(Ergebniseingabe!$BC$27:$BC$38&lt;Ergebniseingabe!$BF$27:$BF$38))+SUMPRODUCT((Ergebniseingabe!$AH$27:$BB$38=F7)*(Ergebniseingabe!$BC$27:$BC$38&gt;Ergebniseingabe!$BF$27:$BF$38))</f>
        <v>0</v>
      </c>
      <c r="Q7" s="112" t="str">
        <f>$F$7</f>
        <v>BSA Ost</v>
      </c>
      <c r="R7" s="114">
        <f>IF(AND(Q7&amp;$R$4=VLOOKUP(Q7&amp;$R$4,$D$23:$I$46,1,0),VLOOKUP(Q7&amp;$R$4,$D$23:$I$46,6,0)&lt;&gt;""),VLOOKUP(Q7&amp;$R$4,$D$23:$I$46,6,0),)</f>
        <v>0</v>
      </c>
      <c r="S7" s="114">
        <f>IF(AND(Q7&amp;$S$4=VLOOKUP(Q7&amp;$S$4,$D$23:$I$46,1,0),VLOOKUP(Q7&amp;$S$4,$D$23:$I$46,6,0)&lt;&gt;""),VLOOKUP(Q7&amp;$S$4,$D$23:$I$46,6,0),)</f>
        <v>0</v>
      </c>
      <c r="T7" s="113"/>
      <c r="U7" s="114">
        <f>IF(AND(Q7&amp;$U$4=VLOOKUP(Q7&amp;$U$4,$D$23:$I$46,1,0),VLOOKUP(Q7&amp;$U$4,$D$23:$I$46,6,0)&lt;&gt;""),VLOOKUP(Q7&amp;$U$4,$D$23:$I$46,6,0),)</f>
        <v>0</v>
      </c>
      <c r="V7" s="107"/>
      <c r="W7" s="120" t="str">
        <f>Q7</f>
        <v>BSA Ost</v>
      </c>
      <c r="X7" s="114">
        <f>IF(AND(ISNUMBER(R7),ISNUMBER(T5)),IF(R7&gt;T5,3,IF(R7=T5,1,0)),0)</f>
        <v>1</v>
      </c>
      <c r="Y7" s="114">
        <f>IF(AND(ISNUMBER(S7),ISNUMBER(T6)),IF(S7&gt;T6,3,IF(S7=T6,1,0)),0)</f>
        <v>1</v>
      </c>
      <c r="Z7" s="113"/>
      <c r="AA7" s="114">
        <f>IF(AND(ISNUMBER(U7),ISNUMBER(T8)),IF(U7&gt;T8,3,IF(U7=T8,1,0)),0)</f>
        <v>1</v>
      </c>
      <c r="AB7" s="107"/>
      <c r="AC7" s="115">
        <f>I7*100000+J7*1000+G7</f>
        <v>0</v>
      </c>
      <c r="AD7" s="122">
        <f>COUNTIF(AC5:AC8,AC7)</f>
        <v>4</v>
      </c>
      <c r="AE7" s="121" t="str">
        <f>IF(AD7=1,"x","")</f>
        <v/>
      </c>
      <c r="AF7" s="107"/>
      <c r="AG7" s="110">
        <f>IF(AE7="x",3,IF(AC8=AC7,4,IF(AC6=AC7,2,1)))</f>
        <v>4</v>
      </c>
      <c r="AH7" s="110">
        <f>INDEX(X7:AA7,1,AG7)</f>
        <v>1</v>
      </c>
      <c r="AI7" s="116">
        <f>IF(OR($AD$9=2,$AD$9=4),AH7/10,0)</f>
        <v>0</v>
      </c>
      <c r="AJ7" s="109"/>
      <c r="AK7" s="117"/>
      <c r="AL7" s="110" t="e">
        <f ca="1">I7-INDEX(X7:AA7,1,$AK$4)-AR7-AW7</f>
        <v>#N/A</v>
      </c>
      <c r="AM7" s="110" t="e">
        <f ca="1">J7-INDEX(R7:U7,1,AK4)-INDEX(T5:T8,AK4,1)-ABS(AS7)-ABS(AX7)</f>
        <v>#N/A</v>
      </c>
      <c r="AN7" s="110" t="e">
        <f ca="1">G7-INDEX(R7:U7,1,$AK$4)-AT7-AY7</f>
        <v>#N/A</v>
      </c>
      <c r="AO7" s="118">
        <f>IF(OR($AD$9&lt;&gt;3,AE7="x"),0,AL7/10+AM7/1000+AN7/100000)</f>
        <v>0</v>
      </c>
      <c r="AP7" s="109"/>
      <c r="AQ7" s="119"/>
      <c r="AR7" s="110">
        <f ca="1">IF(ISNA($AQ$4),0,INDEX(X7:AA7,1,$AQ$4))</f>
        <v>0</v>
      </c>
      <c r="AS7" s="110">
        <f ca="1">IF(ISNA($AQ$4),0,(INDEX(R7:U7,1,AQ4)-INDEX(T5:T8,AQ4,1)))</f>
        <v>0</v>
      </c>
      <c r="AT7" s="110">
        <f ca="1">IF(ISNA($AQ$4),0,INDEX(R7:U7,1,$AQ$4))</f>
        <v>0</v>
      </c>
      <c r="AU7" s="109"/>
      <c r="AV7" s="119"/>
      <c r="AW7" s="110">
        <f ca="1">IF(ISNA($AV$4),0,INDEX(X7:AA7,1,$AV$4))</f>
        <v>0</v>
      </c>
      <c r="AX7" s="110">
        <f ca="1">IF(ISNA($AV$4),0,(INDEX(R7:U7,1,AV4)-INDEX(T5:T8,AV4,1)))</f>
        <v>0</v>
      </c>
      <c r="AY7" s="110">
        <f ca="1">IF(ISNA($AV$4),0,INDEX(R7:U7,1,$AV$4))</f>
        <v>0</v>
      </c>
    </row>
    <row r="8" spans="2:51" s="28" customFormat="1">
      <c r="B8" s="31">
        <v>4</v>
      </c>
      <c r="C8" s="31">
        <f>RANK(D8,$D$5:$D$8,1)</f>
        <v>4</v>
      </c>
      <c r="D8" s="31">
        <f>E8+ROW()/1000</f>
        <v>1.008</v>
      </c>
      <c r="E8" s="31">
        <f>RANK(K8,$K$5:$K$8)</f>
        <v>1</v>
      </c>
      <c r="F8" s="31" t="str">
        <f>VLOOKUP(B8,Ergebniseingabe!$C$19:$X$22,2,0)</f>
        <v>BSA Nord</v>
      </c>
      <c r="G8" s="30">
        <f>SUMPRODUCT((F8=Ergebniseingabe!$L$27:$AF$38)*(Ergebniseingabe!$BC$27:$BC$38))+SUMPRODUCT((F8=Ergebniseingabe!$AH$27:$BB$38)*(Ergebniseingabe!$BF$27:$BF$38))</f>
        <v>0</v>
      </c>
      <c r="H8" s="30">
        <f>SUMPRODUCT((F8=Ergebniseingabe!$L$27:$AF$38)*(Ergebniseingabe!$BF$27:$BF$38))+SUMPRODUCT((F8=Ergebniseingabe!$AH$27:$BB$38)*(Ergebniseingabe!$BC$27:$BC$38))</f>
        <v>0</v>
      </c>
      <c r="I8" s="30">
        <f>(SUMPRODUCT((F8=Ergebniseingabe!$L$27:$AF$38)*((Ergebniseingabe!$BC$27:$BC$38)&gt;(Ergebniseingabe!$BF$27:$BF$38)))+SUMPRODUCT((F8=Ergebniseingabe!$AH$27:$BB$38)*((Ergebniseingabe!$BF$27:$BF$38)&gt;(Ergebniseingabe!$BC$27:$BC$38))))*3+SUMPRODUCT(((F8=Ergebniseingabe!$L$27:$AF$38)+(F8=Ergebniseingabe!$AH$27:$BB$38))*((Ergebniseingabe!$BF$27:$BF$38)=(Ergebniseingabe!$BC$27:$BC$38))*NOT(ISBLANK(Ergebniseingabe!$BC$27:$BC$38)))</f>
        <v>0</v>
      </c>
      <c r="J8" s="30">
        <f>G8-H8</f>
        <v>0</v>
      </c>
      <c r="K8" s="129">
        <f>AC8+AI8+AO8</f>
        <v>0</v>
      </c>
      <c r="L8" s="30">
        <f>SUMPRODUCT((Ergebniseingabe!$L$27:$AF$38=F8)*(Ergebniseingabe!$BC$27:$BC$38&lt;&gt;""))+SUMPRODUCT((Ergebniseingabe!$AH$27:$BB$38=F8)*(Ergebniseingabe!$BF$27:$BF$38&lt;&gt;""))</f>
        <v>0</v>
      </c>
      <c r="M8" s="30">
        <f>SUMPRODUCT((Ergebniseingabe!$L$27:$AF$38=F8)*(Ergebniseingabe!$BC$27:$BC$38&gt;Ergebniseingabe!$BF$27:$BF$38))+SUMPRODUCT((Ergebniseingabe!$AH$27:$BB$38=F8)*(Ergebniseingabe!$BC$27:$BC$38&lt;Ergebniseingabe!$BF$27:$BF$38))</f>
        <v>0</v>
      </c>
      <c r="N8" s="30">
        <f>SUMPRODUCT((Ergebniseingabe!$L$27:$BB$38=F8)*(Ergebniseingabe!$BC$27:$BC$38=Ergebniseingabe!$BF$27:$BF$38)*(Ergebniseingabe!$BC$27:$BC$38&lt;&gt;"")*(Ergebniseingabe!$BF$27:$BF$38&lt;&gt;""))</f>
        <v>0</v>
      </c>
      <c r="O8" s="30">
        <f>SUMPRODUCT((Ergebniseingabe!$L$27:$AF$38=F8)*(Ergebniseingabe!$BC$27:$BC$38&lt;Ergebniseingabe!$BF$27:$BF$38))+SUMPRODUCT((Ergebniseingabe!$AH$27:$BB$38=F8)*(Ergebniseingabe!$BC$27:$BC$38&gt;Ergebniseingabe!$BF$27:$BF$38))</f>
        <v>0</v>
      </c>
      <c r="Q8" s="123" t="str">
        <f>$F$8</f>
        <v>BSA Nord</v>
      </c>
      <c r="R8" s="114">
        <f>IF(AND(Q8&amp;$R$4=VLOOKUP(Q8&amp;$R$4,$D$23:$I$46,1,0),VLOOKUP(Q8&amp;$R$4,$D$23:$I$46,6,0)&lt;&gt;""),VLOOKUP(Q8&amp;$R$4,$D$23:$I$46,6,0),)</f>
        <v>0</v>
      </c>
      <c r="S8" s="114">
        <f>IF(AND(Q8&amp;$S$4=VLOOKUP(Q8&amp;$S$4,$D$23:$I$46,1,0),VLOOKUP(Q8&amp;$S$4,$D$23:$I$46,6,0)&lt;&gt;""),VLOOKUP(Q8&amp;$S$4,$D$23:$I$46,6,0),)</f>
        <v>0</v>
      </c>
      <c r="T8" s="114">
        <f>IF(AND(Q8&amp;$T$4=VLOOKUP(Q8&amp;$T$4,$D$23:$I$46,1,0),VLOOKUP(Q8&amp;$T$4,$D$23:$I$46,6,0)&lt;&gt;""),VLOOKUP(Q8&amp;$T$4,$D$23:$I$46,6,0),)</f>
        <v>0</v>
      </c>
      <c r="U8" s="113"/>
      <c r="V8" s="107"/>
      <c r="W8" s="124" t="str">
        <f>Q8</f>
        <v>BSA Nord</v>
      </c>
      <c r="X8" s="114">
        <f>IF(AND(ISNUMBER(R8),ISNUMBER(U5)),IF(R8&gt;U5,3,IF(R8=U5,1,0)),0)</f>
        <v>1</v>
      </c>
      <c r="Y8" s="114">
        <f>IF(AND(ISNUMBER(S8),ISNUMBER(U6)),IF(S8&gt;U6,3,IF(S8=U6,1,0)),0)</f>
        <v>1</v>
      </c>
      <c r="Z8" s="114">
        <f>IF(AND(ISNUMBER(T8),ISNUMBER(U7)),IF(T8&gt;U7,3,IF(T8=U7,1,0)),0)</f>
        <v>1</v>
      </c>
      <c r="AA8" s="113"/>
      <c r="AB8" s="107"/>
      <c r="AC8" s="115">
        <f>I8*100000+J8*1000+G8</f>
        <v>0</v>
      </c>
      <c r="AD8" s="125">
        <f>COUNTIF(AC5:AC8,AC8)</f>
        <v>4</v>
      </c>
      <c r="AE8" s="125" t="str">
        <f>IF(AD8=1,"x","")</f>
        <v/>
      </c>
      <c r="AF8" s="107"/>
      <c r="AG8" s="110">
        <f>IF(AE8="x",4,IF(AC5=AC8,1,IF(AC6=AC8,2,3)))</f>
        <v>1</v>
      </c>
      <c r="AH8" s="110">
        <f>INDEX(X8:AA8,1,AG8)</f>
        <v>1</v>
      </c>
      <c r="AI8" s="116">
        <f>IF(OR($AD$9=2,$AD$9=4),AH8/10,0)</f>
        <v>0</v>
      </c>
      <c r="AJ8" s="109"/>
      <c r="AK8" s="109"/>
      <c r="AL8" s="110" t="e">
        <f ca="1">I8-INDEX(X8:AA8,1,$AK$4)-AR8-AW8</f>
        <v>#N/A</v>
      </c>
      <c r="AM8" s="110" t="e">
        <f ca="1">J8-INDEX(R8:U8,1,AK4)-INDEX(U5:U8,AK4,1)-ABS(AS8)-ABS(AX8)</f>
        <v>#N/A</v>
      </c>
      <c r="AN8" s="110" t="e">
        <f ca="1">G8-INDEX(R8:U8,1,$AK$4)-AT8-AY8</f>
        <v>#N/A</v>
      </c>
      <c r="AO8" s="118">
        <f>IF(OR($AD$9&lt;&gt;3,AE8="x"),0,AL8/10+AM8/1000+AN8/100000)</f>
        <v>0</v>
      </c>
      <c r="AP8" s="109"/>
      <c r="AQ8" s="119"/>
      <c r="AR8" s="110">
        <f ca="1">IF(ISNA($AQ$4),0,INDEX(X8:AA8,1,$AQ$4))</f>
        <v>0</v>
      </c>
      <c r="AS8" s="110">
        <f ca="1">IF(ISNA($AQ$4),0,(INDEX(R8:U8,1,AQ4)-INDEX(U5:U8,AQ4,1)))</f>
        <v>0</v>
      </c>
      <c r="AT8" s="110">
        <f ca="1">IF(ISNA($AQ$4),0,INDEX(R8:U8,1,$AQ$4))</f>
        <v>0</v>
      </c>
      <c r="AU8" s="109"/>
      <c r="AV8" s="119"/>
      <c r="AW8" s="110">
        <f ca="1">IF(ISNA($AV$4),0,INDEX(X8:AA8,1,$AV$4))</f>
        <v>0</v>
      </c>
      <c r="AX8" s="110">
        <f ca="1">IF(ISNA($AV$4),0,(INDEX(R8:U8,1,AV4)-INDEX(U5:U8,AV4,1)))</f>
        <v>0</v>
      </c>
      <c r="AY8" s="110">
        <f ca="1">IF(ISNA($AV$4),0,INDEX(R8:U8,1,$AV$4))</f>
        <v>0</v>
      </c>
    </row>
    <row r="9" spans="2:51" s="28" customFormat="1" ht="36">
      <c r="B9" s="31">
        <f>COUNT((B5:B8))*(COUNT(B5:B8)-1)</f>
        <v>12</v>
      </c>
      <c r="C9" s="31"/>
      <c r="D9" s="31"/>
      <c r="E9" s="31">
        <f>COUNTIF($E$5:$E$8,1)</f>
        <v>4</v>
      </c>
      <c r="F9" s="31"/>
      <c r="G9" s="31"/>
      <c r="H9" s="31"/>
      <c r="I9" s="31"/>
      <c r="J9" s="31"/>
      <c r="K9" s="31"/>
      <c r="L9" s="31">
        <f>SUM(L5:L8)</f>
        <v>0</v>
      </c>
      <c r="M9" s="31"/>
      <c r="N9" s="31"/>
      <c r="O9" s="31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26" t="s">
        <v>86</v>
      </c>
      <c r="AD9" s="127">
        <f>MOD(MIN(AD5:AD8)*MAX(AD5:AD8),11)</f>
        <v>5</v>
      </c>
      <c r="AE9" s="109"/>
      <c r="AF9" s="107"/>
      <c r="AG9" s="117"/>
      <c r="AH9" s="109"/>
      <c r="AI9" s="109"/>
      <c r="AJ9" s="109"/>
      <c r="AK9" s="117"/>
      <c r="AL9" s="128" t="s">
        <v>82</v>
      </c>
      <c r="AM9" s="128" t="s">
        <v>83</v>
      </c>
      <c r="AN9" s="128" t="s">
        <v>87</v>
      </c>
      <c r="AO9" s="109"/>
      <c r="AP9" s="109"/>
      <c r="AQ9" s="109"/>
      <c r="AR9" s="128" t="s">
        <v>82</v>
      </c>
      <c r="AS9" s="128" t="s">
        <v>83</v>
      </c>
      <c r="AT9" s="128" t="s">
        <v>87</v>
      </c>
      <c r="AU9" s="109"/>
      <c r="AV9" s="109"/>
      <c r="AW9" s="128" t="s">
        <v>82</v>
      </c>
      <c r="AX9" s="128" t="s">
        <v>83</v>
      </c>
      <c r="AY9" s="128" t="s">
        <v>87</v>
      </c>
    </row>
    <row r="10" spans="2:51" s="28" customFormat="1">
      <c r="B10" s="31"/>
      <c r="C10" s="31"/>
      <c r="D10" s="31"/>
      <c r="E10" s="31">
        <f>COUNTIF($E$5:$E$8,2)</f>
        <v>0</v>
      </c>
      <c r="F10" s="31"/>
      <c r="G10" s="31"/>
      <c r="H10" s="31"/>
      <c r="I10" s="31"/>
      <c r="J10" s="31"/>
      <c r="K10" s="31"/>
      <c r="L10" s="31"/>
      <c r="M10" s="31"/>
      <c r="N10" s="31"/>
      <c r="O10" s="31"/>
    </row>
    <row r="11" spans="2:51" s="28" customFormat="1">
      <c r="B11" s="31"/>
      <c r="C11" s="31"/>
      <c r="D11" s="31"/>
      <c r="E11" s="31">
        <f>COUNTIF($E$5:$E$8,3)</f>
        <v>0</v>
      </c>
      <c r="F11" s="31"/>
      <c r="G11" s="31"/>
      <c r="H11" s="31"/>
      <c r="I11" s="31"/>
      <c r="J11" s="31"/>
      <c r="K11" s="31"/>
      <c r="L11" s="31"/>
      <c r="M11" s="31"/>
      <c r="N11" s="31"/>
      <c r="O11" s="31"/>
    </row>
    <row r="12" spans="2:51" s="28" customFormat="1">
      <c r="B12" s="31"/>
      <c r="C12" s="31"/>
      <c r="D12" s="31"/>
      <c r="E12" s="31">
        <f>COUNTIF($E$5:$E$8,4)</f>
        <v>0</v>
      </c>
      <c r="F12" s="31"/>
      <c r="G12" s="31"/>
      <c r="H12" s="31"/>
      <c r="I12" s="31"/>
      <c r="J12" s="31"/>
      <c r="K12" s="31"/>
      <c r="L12" s="31"/>
      <c r="M12" s="31"/>
      <c r="N12" s="31"/>
      <c r="O12" s="31"/>
    </row>
    <row r="13" spans="2:51" s="28" customFormat="1" ht="72" customHeight="1"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Q13" s="105" t="s">
        <v>41</v>
      </c>
      <c r="R13" s="106" t="str">
        <f>Q14</f>
        <v>BSA Walddörfer</v>
      </c>
      <c r="S13" s="106" t="str">
        <f>Q15</f>
        <v>BSA Alster</v>
      </c>
      <c r="T13" s="106" t="str">
        <f>Q16</f>
        <v>BSA Bergedorf</v>
      </c>
      <c r="U13" s="106" t="str">
        <f>Q17</f>
        <v>BSA Pinneberg</v>
      </c>
      <c r="V13" s="107"/>
      <c r="W13" s="105" t="s">
        <v>82</v>
      </c>
      <c r="X13" s="106" t="str">
        <f>W14</f>
        <v>BSA Walddörfer</v>
      </c>
      <c r="Y13" s="106" t="str">
        <f>W15</f>
        <v>BSA Alster</v>
      </c>
      <c r="Z13" s="106" t="str">
        <f>W16</f>
        <v>BSA Bergedorf</v>
      </c>
      <c r="AA13" s="106" t="str">
        <f>W17</f>
        <v>BSA Pinneberg</v>
      </c>
      <c r="AB13" s="107"/>
      <c r="AC13" s="107"/>
      <c r="AD13" s="107"/>
      <c r="AE13" s="107"/>
      <c r="AF13" s="107"/>
      <c r="AG13" s="108"/>
      <c r="AH13" s="109"/>
      <c r="AI13" s="109"/>
      <c r="AJ13" s="109"/>
      <c r="AK13" s="110" t="e">
        <f>MATCH(1,AD14:AD17,0)</f>
        <v>#N/A</v>
      </c>
      <c r="AL13" s="1"/>
      <c r="AM13" s="109"/>
      <c r="AN13" s="109"/>
      <c r="AO13" s="109"/>
      <c r="AP13" s="109"/>
      <c r="AQ13" s="111" t="e">
        <f ca="1">MATCH(1,OFFSET($AD$14:$AD$17,AK13,0),0)+AK13</f>
        <v>#N/A</v>
      </c>
      <c r="AR13" s="109"/>
      <c r="AS13" s="109"/>
      <c r="AT13" s="109"/>
      <c r="AU13" s="109"/>
      <c r="AV13" s="111" t="e">
        <f ca="1">MATCH(1,OFFSET($AD$14:$AD$17,AQ13,0),0)+AQ13</f>
        <v>#N/A</v>
      </c>
      <c r="AW13" s="109"/>
      <c r="AX13" s="109"/>
      <c r="AY13" s="109"/>
    </row>
    <row r="14" spans="2:51" s="28" customFormat="1">
      <c r="B14" s="31">
        <v>1</v>
      </c>
      <c r="C14" s="31">
        <f>RANK(D14,$D$14:$D$17,1)</f>
        <v>1</v>
      </c>
      <c r="D14" s="31">
        <f>E14+ROW()/1000</f>
        <v>1.014</v>
      </c>
      <c r="E14" s="31">
        <f>RANK(K14,$K$14:$K$17)</f>
        <v>1</v>
      </c>
      <c r="F14" s="31" t="str">
        <f>VLOOKUP(B14,Ergebniseingabe!$AB$19:$AW$22,2,0)</f>
        <v>BSA Walddörfer</v>
      </c>
      <c r="G14" s="30">
        <f>SUMPRODUCT((F14=Ergebniseingabe!$L$27:$AF$38)*(Ergebniseingabe!$BC$27:$BC$38))+SUMPRODUCT((F14=Ergebniseingabe!$AH$27:$BB$38)*(Ergebniseingabe!$BF$27:$BF$38))</f>
        <v>0</v>
      </c>
      <c r="H14" s="30">
        <f>SUMPRODUCT((F14=Ergebniseingabe!$L$27:$AF$38)*(Ergebniseingabe!$BF$27:$BF$38))+SUMPRODUCT((F14=Ergebniseingabe!$AH$27:$BB$38)*(Ergebniseingabe!$BC$27:$BC$38))</f>
        <v>0</v>
      </c>
      <c r="I14" s="30">
        <f>(SUMPRODUCT((F14=Ergebniseingabe!$L$27:$AF$38)*((Ergebniseingabe!$BC$27:$BC$38)&gt;(Ergebniseingabe!$BF$27:$BF$38)))+SUMPRODUCT((F14=Ergebniseingabe!$AH$27:$BB$38)*((Ergebniseingabe!$BF$27:$BF$38)&gt;(Ergebniseingabe!$BC$27:$BC$38))))*3+SUMPRODUCT(((F14=Ergebniseingabe!$L$27:$AF$38)+(F14=Ergebniseingabe!$AH$27:$BB$38))*((Ergebniseingabe!$BF$27:$BF$38)=(Ergebniseingabe!$BC$27:$BC$38))*NOT(ISBLANK(Ergebniseingabe!$BC$27:$BC$38)))</f>
        <v>0</v>
      </c>
      <c r="J14" s="30">
        <f>G14-H14</f>
        <v>0</v>
      </c>
      <c r="K14" s="129">
        <f>AC14+AI14+AO14</f>
        <v>0</v>
      </c>
      <c r="L14" s="30">
        <f>SUMPRODUCT((Ergebniseingabe!$L$27:$AF$38=F14)*(Ergebniseingabe!$BC$27:$BC$38&lt;&gt;""))+SUMPRODUCT((Ergebniseingabe!$AH$27:$BB$38=F14)*(Ergebniseingabe!$BF$27:$BF$38&lt;&gt;""))</f>
        <v>0</v>
      </c>
      <c r="M14" s="30">
        <f>SUMPRODUCT((Ergebniseingabe!$L$27:$AF$38=F14)*(Ergebniseingabe!$BC$27:$BC$38&gt;Ergebniseingabe!$BF$27:$BF$38))+SUMPRODUCT((Ergebniseingabe!$AH$27:$BB$38=F14)*(Ergebniseingabe!$BC$27:$BC$38&lt;Ergebniseingabe!$BF$27:$BF$38))</f>
        <v>0</v>
      </c>
      <c r="N14" s="30">
        <f>SUMPRODUCT((Ergebniseingabe!$L$27:$BB$38=F14)*(Ergebniseingabe!$BC$27:$BC$38=Ergebniseingabe!$BF$27:$BF$38)*(Ergebniseingabe!$BC$27:$BC$38&lt;&gt;"")*(Ergebniseingabe!$BF$27:$BF$38&lt;&gt;""))</f>
        <v>0</v>
      </c>
      <c r="O14" s="30">
        <f>SUMPRODUCT((Ergebniseingabe!$L$27:$AF$38=F14)*(Ergebniseingabe!$BC$27:$BC$38&lt;Ergebniseingabe!$BF$27:$BF$38))+SUMPRODUCT((Ergebniseingabe!$AH$27:$BB$38=F14)*(Ergebniseingabe!$BC$27:$BC$38&gt;Ergebniseingabe!$BF$27:$BF$38))</f>
        <v>0</v>
      </c>
      <c r="Q14" s="112" t="str">
        <f>F14</f>
        <v>BSA Walddörfer</v>
      </c>
      <c r="R14" s="113"/>
      <c r="S14" s="114">
        <f>IF(AND(Q14&amp;$S$13=VLOOKUP(Q14&amp;$S$13,$D$23:$I$46,1,0),VLOOKUP(Q14&amp;$S$13,$D$23:$I$46,6,0)&lt;&gt;""),VLOOKUP(Q14&amp;$S$13,$D$23:$I$46,6,0),)</f>
        <v>0</v>
      </c>
      <c r="T14" s="114">
        <f>IF(AND(Q14&amp;$T$13=VLOOKUP(Q14&amp;$T$13,$D$23:$I$46,1,0),VLOOKUP(Q14&amp;$T$13,$D$23:$I$46,6,0)&lt;&gt;""),VLOOKUP(Q14&amp;$T$13,$D$23:$I$46,6,0),)</f>
        <v>0</v>
      </c>
      <c r="U14" s="114">
        <f>IF(AND(Q14&amp;$U$13=VLOOKUP(Q14&amp;$U$13,$D$23:$I$46,1,0),VLOOKUP(Q14&amp;$U$13,$D$23:$I$46,6,0)&lt;&gt;""),VLOOKUP(Q14&amp;$U$13,$D$23:$I$46,6,0),)</f>
        <v>0</v>
      </c>
      <c r="V14" s="107"/>
      <c r="W14" s="112" t="str">
        <f>Q14</f>
        <v>BSA Walddörfer</v>
      </c>
      <c r="X14" s="113"/>
      <c r="Y14" s="114">
        <f>IF(AND(ISNUMBER(S14),ISNUMBER(R15)),IF(S14&gt;R15,3,IF(S14=R15,1,0)),0)</f>
        <v>1</v>
      </c>
      <c r="Z14" s="114">
        <f>IF(AND(ISNUMBER(T14),ISNUMBER(R16)),IF(T14&gt;R16,3,IF(T14=R16,1,0)),0)</f>
        <v>1</v>
      </c>
      <c r="AA14" s="114">
        <f>IF(AND(ISNUMBER(U14),ISNUMBER(R17)),IF(U14&gt;R17,3,IF(U14=R17,1,0)),0)</f>
        <v>1</v>
      </c>
      <c r="AB14" s="107"/>
      <c r="AC14" s="115">
        <f>I14*100000+J14*1000+G14</f>
        <v>0</v>
      </c>
      <c r="AD14" s="115">
        <f>COUNTIF(AC14:AC17,AC14)</f>
        <v>4</v>
      </c>
      <c r="AE14" s="115" t="str">
        <f>IF(AD14=1,"x","")</f>
        <v/>
      </c>
      <c r="AF14" s="107"/>
      <c r="AG14" s="110">
        <f>IF(AE14="x",1,IF(AC15=AC14,2,IF(AC16=AC14,3,4)))</f>
        <v>2</v>
      </c>
      <c r="AH14" s="110">
        <f>INDEX(X14:AA14,1,AG14)</f>
        <v>1</v>
      </c>
      <c r="AI14" s="116">
        <f>IF(OR($AD$18=2,$AD$18=4),AH14/10,0)</f>
        <v>0</v>
      </c>
      <c r="AJ14" s="109"/>
      <c r="AK14" s="117"/>
      <c r="AL14" s="110" t="e">
        <f ca="1">I14-INDEX(X14:AA14,1,$AK$13)-AR14-AW14</f>
        <v>#N/A</v>
      </c>
      <c r="AM14" s="110" t="e">
        <f ca="1">J14-INDEX(R14:U14,1,AK13)-INDEX(R14:R17,AK13,1)-ABS(AS14)-ABS(AX14)</f>
        <v>#N/A</v>
      </c>
      <c r="AN14" s="110" t="e">
        <f ca="1">G14-INDEX(R14:U14,1,$AK$13)-AT14-AY14</f>
        <v>#N/A</v>
      </c>
      <c r="AO14" s="118">
        <f>IF(OR($AD$18&lt;&gt;3,AE14="x"),0,AL14/10+AM14/1000+AN14/100000)</f>
        <v>0</v>
      </c>
      <c r="AP14" s="109"/>
      <c r="AQ14" s="119"/>
      <c r="AR14" s="110">
        <f ca="1">IF(ISNA($AQ$13),0,INDEX(X14:AA14,1,$AQ$13))</f>
        <v>0</v>
      </c>
      <c r="AS14" s="110">
        <f ca="1">IF(ISNA($AQ$13),0,(INDEX(R14:U14,1,$AQ$13)-INDEX(R14:R17,$AQ$13,1)))</f>
        <v>0</v>
      </c>
      <c r="AT14" s="110">
        <f ca="1">IF(ISNA($AQ$13),0,INDEX(R14:U14,1,$AQ$13))</f>
        <v>0</v>
      </c>
      <c r="AU14" s="109"/>
      <c r="AV14" s="119"/>
      <c r="AW14" s="110">
        <f ca="1">IF(ISNA($AV$13),0,INDEX(X14:AA14,1,$AV$13))</f>
        <v>0</v>
      </c>
      <c r="AX14" s="110">
        <f ca="1">IF(ISNA($AV$13),0,(INDEX(R14:U14,1,$AV$13)-INDEX(R14:R17,$AV$13,1)))</f>
        <v>0</v>
      </c>
      <c r="AY14" s="110">
        <f ca="1">IF(ISNA($AV$13),0,INDEX(R14:U14,1,$AV$13))</f>
        <v>0</v>
      </c>
    </row>
    <row r="15" spans="2:51" s="28" customFormat="1">
      <c r="B15" s="31">
        <v>2</v>
      </c>
      <c r="C15" s="31">
        <f>RANK(D15,$D$14:$D$17,1)</f>
        <v>2</v>
      </c>
      <c r="D15" s="31">
        <f>E15+ROW()/1000</f>
        <v>1.0149999999999999</v>
      </c>
      <c r="E15" s="31">
        <f>RANK(K15,$K$14:$K$17)</f>
        <v>1</v>
      </c>
      <c r="F15" s="31" t="str">
        <f>VLOOKUP(B15,Ergebniseingabe!$AB$19:$AW$22,2,0)</f>
        <v>BSA Alster</v>
      </c>
      <c r="G15" s="30">
        <f>SUMPRODUCT((F15=Ergebniseingabe!$L$27:$AF$38)*(Ergebniseingabe!$BC$27:$BC$38))+SUMPRODUCT((F15=Ergebniseingabe!$AH$27:$BB$38)*(Ergebniseingabe!$BF$27:$BF$38))</f>
        <v>0</v>
      </c>
      <c r="H15" s="30">
        <f>SUMPRODUCT((F15=Ergebniseingabe!$L$27:$AF$38)*(Ergebniseingabe!$BF$27:$BF$38))+SUMPRODUCT((F15=Ergebniseingabe!$AH$27:$BB$38)*(Ergebniseingabe!$BC$27:$BC$38))</f>
        <v>0</v>
      </c>
      <c r="I15" s="30">
        <f>(SUMPRODUCT((F15=Ergebniseingabe!$L$27:$AF$38)*((Ergebniseingabe!$BC$27:$BC$38)&gt;(Ergebniseingabe!$BF$27:$BF$38)))+SUMPRODUCT((F15=Ergebniseingabe!$AH$27:$BB$38)*((Ergebniseingabe!$BF$27:$BF$38)&gt;(Ergebniseingabe!$BC$27:$BC$38))))*3+SUMPRODUCT(((F15=Ergebniseingabe!$L$27:$AF$38)+(F15=Ergebniseingabe!$AH$27:$BB$38))*((Ergebniseingabe!$BF$27:$BF$38)=(Ergebniseingabe!$BC$27:$BC$38))*NOT(ISBLANK(Ergebniseingabe!$BC$27:$BC$38)))</f>
        <v>0</v>
      </c>
      <c r="J15" s="30">
        <f>G15-H15</f>
        <v>0</v>
      </c>
      <c r="K15" s="129">
        <f>AC15+AI15+AO15</f>
        <v>0</v>
      </c>
      <c r="L15" s="30">
        <f>SUMPRODUCT((Ergebniseingabe!$L$27:$AF$38=F15)*(Ergebniseingabe!$BC$27:$BC$38&lt;&gt;""))+SUMPRODUCT((Ergebniseingabe!$AH$27:$BB$38=F15)*(Ergebniseingabe!$BF$27:$BF$38&lt;&gt;""))</f>
        <v>0</v>
      </c>
      <c r="M15" s="30">
        <f>SUMPRODUCT((Ergebniseingabe!$L$27:$AF$38=F15)*(Ergebniseingabe!$BC$27:$BC$38&gt;Ergebniseingabe!$BF$27:$BF$38))+SUMPRODUCT((Ergebniseingabe!$AH$27:$BB$38=F15)*(Ergebniseingabe!$BC$27:$BC$38&lt;Ergebniseingabe!$BF$27:$BF$38))</f>
        <v>0</v>
      </c>
      <c r="N15" s="30">
        <f>SUMPRODUCT((Ergebniseingabe!$L$27:$BB$38=F15)*(Ergebniseingabe!$BC$27:$BC$38=Ergebniseingabe!$BF$27:$BF$38)*(Ergebniseingabe!$BC$27:$BC$38&lt;&gt;"")*(Ergebniseingabe!$BF$27:$BF$38&lt;&gt;""))</f>
        <v>0</v>
      </c>
      <c r="O15" s="30">
        <f>SUMPRODUCT((Ergebniseingabe!$L$27:$AF$38=F15)*(Ergebniseingabe!$BC$27:$BC$38&lt;Ergebniseingabe!$BF$27:$BF$38))+SUMPRODUCT((Ergebniseingabe!$AH$27:$BB$38=F15)*(Ergebniseingabe!$BC$27:$BC$38&gt;Ergebniseingabe!$BF$27:$BF$38))</f>
        <v>0</v>
      </c>
      <c r="Q15" s="112" t="str">
        <f>F15</f>
        <v>BSA Alster</v>
      </c>
      <c r="R15" s="114">
        <f>IF(AND(Q15&amp;$R$13=VLOOKUP(Q15&amp;$R$13,$D$23:$I$46,1,0),VLOOKUP(Q15&amp;$R$13,$D$23:$I$46,6,0)&lt;&gt;""),VLOOKUP(Q15&amp;$R$13,$D$23:$I$46,6,0),)</f>
        <v>0</v>
      </c>
      <c r="S15" s="113"/>
      <c r="T15" s="114">
        <f>IF(AND(Q15&amp;$T$13=VLOOKUP(Q15&amp;$T$13,$D$23:$I$46,1,0),VLOOKUP(Q15&amp;$T$13,$D$23:$I$46,6,0)&lt;&gt;""),VLOOKUP(Q15&amp;$T$13,$D$23:$I$46,6,0),)</f>
        <v>0</v>
      </c>
      <c r="U15" s="114">
        <f>IF(AND(Q15&amp;$U$13=VLOOKUP(Q15&amp;$U$13,$D$23:$I$46,1,0),VLOOKUP(Q15&amp;$U$13,$D$23:$I$46,6,0)&lt;&gt;""),VLOOKUP(Q15&amp;$U$13,$D$23:$I$46,6,0),)</f>
        <v>0</v>
      </c>
      <c r="V15" s="107"/>
      <c r="W15" s="120" t="str">
        <f>Q15</f>
        <v>BSA Alster</v>
      </c>
      <c r="X15" s="114">
        <f>IF(AND(ISNUMBER(R15),ISNUMBER(S14)),IF(R15&gt;S14,3,IF(R15=S14,1,0)),0)</f>
        <v>1</v>
      </c>
      <c r="Y15" s="113"/>
      <c r="Z15" s="114">
        <f>IF(AND(ISNUMBER(T15),ISNUMBER(S16)),IF(T15&gt;S16,3,IF(T15=S16,1,0)),0)</f>
        <v>1</v>
      </c>
      <c r="AA15" s="114">
        <f>IF(AND(ISNUMBER(U15),ISNUMBER(S17)),IF(U15&gt;S17,3,IF(U15=S17,1,0)),0)</f>
        <v>1</v>
      </c>
      <c r="AB15" s="107"/>
      <c r="AC15" s="115">
        <f>I15*100000+J15*1000+G15</f>
        <v>0</v>
      </c>
      <c r="AD15" s="121">
        <f>COUNTIF(AC14:AC17,AC15)</f>
        <v>4</v>
      </c>
      <c r="AE15" s="121" t="str">
        <f>IF(AD15=1,"x","")</f>
        <v/>
      </c>
      <c r="AF15" s="107"/>
      <c r="AG15" s="110">
        <f>IF(AE15="x",2,IF(AC16=AC15,3,IF(AC17=AC15,4,1)))</f>
        <v>3</v>
      </c>
      <c r="AH15" s="110">
        <f>INDEX(X15:AA15,1,AG15)</f>
        <v>1</v>
      </c>
      <c r="AI15" s="116">
        <f>IF(OR($AD$18=2,$AD$18=4),AH15/10,0)</f>
        <v>0</v>
      </c>
      <c r="AJ15" s="109"/>
      <c r="AK15" s="117"/>
      <c r="AL15" s="110" t="e">
        <f ca="1">I15-INDEX(X15:AA15,1,$AK$13)-AR15-AW15</f>
        <v>#N/A</v>
      </c>
      <c r="AM15" s="110" t="e">
        <f ca="1">J15-INDEX(R15:U15,1,AK13)-INDEX(S14:S17,AK13,1)-ABS(AS15)-ABS(AX15)</f>
        <v>#N/A</v>
      </c>
      <c r="AN15" s="110" t="e">
        <f ca="1">G15-INDEX(R15:U15,1,$AK$13)-AT15-AY15</f>
        <v>#N/A</v>
      </c>
      <c r="AO15" s="118">
        <f>IF(OR($AD$18&lt;&gt;3,AE15="x"),0,AL15/10+AM15/1000+AN15/100000)</f>
        <v>0</v>
      </c>
      <c r="AP15" s="109"/>
      <c r="AQ15" s="119"/>
      <c r="AR15" s="110">
        <f ca="1">IF(ISNA($AQ$13),0,INDEX(X15:AA15,1,$AQ$13))</f>
        <v>0</v>
      </c>
      <c r="AS15" s="110">
        <f ca="1">IF(ISNA($AQ$13),0,(INDEX(R15:U15,1,$AQ$13)-INDEX(S14:S17,$AQ$13,1)))</f>
        <v>0</v>
      </c>
      <c r="AT15" s="110">
        <f ca="1">IF(ISNA($AQ$13),0,INDEX(R15:U15,1,$AQ$13))</f>
        <v>0</v>
      </c>
      <c r="AU15" s="109"/>
      <c r="AV15" s="119"/>
      <c r="AW15" s="110">
        <f ca="1">IF(ISNA($AV$13),0,INDEX(X15:AA15,1,$AV$13))</f>
        <v>0</v>
      </c>
      <c r="AX15" s="110">
        <f ca="1">IF(ISNA($AV$13),0,(INDEX(R15:U15,1,$AV$13)-INDEX(S14:S17,$AV$13,1)))</f>
        <v>0</v>
      </c>
      <c r="AY15" s="110">
        <f ca="1">IF(ISNA($AV$13),0,INDEX(R15:U15,1,$AV$13))</f>
        <v>0</v>
      </c>
    </row>
    <row r="16" spans="2:51" s="28" customFormat="1">
      <c r="B16" s="31">
        <v>3</v>
      </c>
      <c r="C16" s="31">
        <f>RANK(D16,$D$14:$D$17,1)</f>
        <v>3</v>
      </c>
      <c r="D16" s="31">
        <f>E16+ROW()/1000</f>
        <v>1.016</v>
      </c>
      <c r="E16" s="31">
        <f>RANK(K16,$K$14:$K$17)</f>
        <v>1</v>
      </c>
      <c r="F16" s="31" t="str">
        <f>VLOOKUP(B16,Ergebniseingabe!$AB$19:$AW$22,2,0)</f>
        <v>BSA Bergedorf</v>
      </c>
      <c r="G16" s="30">
        <f>SUMPRODUCT((F16=Ergebniseingabe!$L$27:$AF$38)*(Ergebniseingabe!$BC$27:$BC$38))+SUMPRODUCT((F16=Ergebniseingabe!$AH$27:$BB$38)*(Ergebniseingabe!$BF$27:$BF$38))</f>
        <v>0</v>
      </c>
      <c r="H16" s="30">
        <f>SUMPRODUCT((F16=Ergebniseingabe!$L$27:$AF$38)*(Ergebniseingabe!$BF$27:$BF$38))+SUMPRODUCT((F16=Ergebniseingabe!$AH$27:$BB$38)*(Ergebniseingabe!$BC$27:$BC$38))</f>
        <v>0</v>
      </c>
      <c r="I16" s="30">
        <f>(SUMPRODUCT((F16=Ergebniseingabe!$L$27:$AF$38)*((Ergebniseingabe!$BC$27:$BC$38)&gt;(Ergebniseingabe!$BF$27:$BF$38)))+SUMPRODUCT((F16=Ergebniseingabe!$AH$27:$BB$38)*((Ergebniseingabe!$BF$27:$BF$38)&gt;(Ergebniseingabe!$BC$27:$BC$38))))*3+SUMPRODUCT(((F16=Ergebniseingabe!$L$27:$AF$38)+(F16=Ergebniseingabe!$AH$27:$BB$38))*((Ergebniseingabe!$BF$27:$BF$38)=(Ergebniseingabe!$BC$27:$BC$38))*NOT(ISBLANK(Ergebniseingabe!$BC$27:$BC$38)))</f>
        <v>0</v>
      </c>
      <c r="J16" s="30">
        <f>G16-H16</f>
        <v>0</v>
      </c>
      <c r="K16" s="129">
        <f>AC16+AI16+AO16</f>
        <v>0</v>
      </c>
      <c r="L16" s="30">
        <f>SUMPRODUCT((Ergebniseingabe!$L$27:$AF$38=F16)*(Ergebniseingabe!$BC$27:$BC$38&lt;&gt;""))+SUMPRODUCT((Ergebniseingabe!$AH$27:$BB$38=F16)*(Ergebniseingabe!$BF$27:$BF$38&lt;&gt;""))</f>
        <v>0</v>
      </c>
      <c r="M16" s="30">
        <f>SUMPRODUCT((Ergebniseingabe!$L$27:$AF$38=F16)*(Ergebniseingabe!$BC$27:$BC$38&gt;Ergebniseingabe!$BF$27:$BF$38))+SUMPRODUCT((Ergebniseingabe!$AH$27:$BB$38=F16)*(Ergebniseingabe!$BC$27:$BC$38&lt;Ergebniseingabe!$BF$27:$BF$38))</f>
        <v>0</v>
      </c>
      <c r="N16" s="30">
        <f>SUMPRODUCT((Ergebniseingabe!$L$27:$BB$38=F16)*(Ergebniseingabe!$BC$27:$BC$38=Ergebniseingabe!$BF$27:$BF$38)*(Ergebniseingabe!$BC$27:$BC$38&lt;&gt;"")*(Ergebniseingabe!$BF$27:$BF$38&lt;&gt;""))</f>
        <v>0</v>
      </c>
      <c r="O16" s="30">
        <f>SUMPRODUCT((Ergebniseingabe!$L$27:$AF$38=F16)*(Ergebniseingabe!$BC$27:$BC$38&lt;Ergebniseingabe!$BF$27:$BF$38))+SUMPRODUCT((Ergebniseingabe!$AH$27:$BB$38=F16)*(Ergebniseingabe!$BC$27:$BC$38&gt;Ergebniseingabe!$BF$27:$BF$38))</f>
        <v>0</v>
      </c>
      <c r="Q16" s="112" t="str">
        <f>F16</f>
        <v>BSA Bergedorf</v>
      </c>
      <c r="R16" s="114">
        <f>IF(AND(Q16&amp;$R$13=VLOOKUP(Q16&amp;$R$13,$D$23:$I$46,1,0),VLOOKUP(Q16&amp;$R$13,$D$23:$I$46,6,0)&lt;&gt;""),VLOOKUP(Q16&amp;$R$13,$D$23:$I$46,6,0),)</f>
        <v>0</v>
      </c>
      <c r="S16" s="114">
        <f>IF(AND(Q16&amp;$S$13=VLOOKUP(Q16&amp;$S$13,$D$23:$I$46,1,0),VLOOKUP(Q16&amp;$S$13,$D$23:$I$46,6,0)&lt;&gt;""),VLOOKUP(Q16&amp;$S$13,$D$23:$I$46,6,0),)</f>
        <v>0</v>
      </c>
      <c r="T16" s="113"/>
      <c r="U16" s="114">
        <f>IF(AND(Q16&amp;$U$13=VLOOKUP(Q16&amp;$U$13,$D$23:$I$46,1,0),VLOOKUP(Q16&amp;$U$13,$D$23:$I$46,6,0)&lt;&gt;""),VLOOKUP(Q16&amp;$U$13,$D$23:$I$46,6,0),)</f>
        <v>0</v>
      </c>
      <c r="V16" s="107"/>
      <c r="W16" s="120" t="str">
        <f>Q16</f>
        <v>BSA Bergedorf</v>
      </c>
      <c r="X16" s="114">
        <f>IF(AND(ISNUMBER(R16),ISNUMBER(T14)),IF(R16&gt;T14,3,IF(R16=T14,1,0)),0)</f>
        <v>1</v>
      </c>
      <c r="Y16" s="114">
        <f>IF(AND(ISNUMBER(S16),ISNUMBER(T15)),IF(S16&gt;T15,3,IF(S16=T15,1,0)),0)</f>
        <v>1</v>
      </c>
      <c r="Z16" s="113"/>
      <c r="AA16" s="114">
        <f>IF(AND(ISNUMBER(U16),ISNUMBER(T17)),IF(U16&gt;T17,3,IF(U16=T17,1,0)),0)</f>
        <v>1</v>
      </c>
      <c r="AB16" s="107"/>
      <c r="AC16" s="115">
        <f>I16*100000+J16*1000+G16</f>
        <v>0</v>
      </c>
      <c r="AD16" s="122">
        <f>COUNTIF(AC14:AC17,AC16)</f>
        <v>4</v>
      </c>
      <c r="AE16" s="121" t="str">
        <f>IF(AD16=1,"x","")</f>
        <v/>
      </c>
      <c r="AF16" s="107"/>
      <c r="AG16" s="110">
        <f>IF(AE16="x",3,IF(AC17=AC16,4,IF(AC15=AC16,2,1)))</f>
        <v>4</v>
      </c>
      <c r="AH16" s="110">
        <f>INDEX(X16:AA16,1,AG16)</f>
        <v>1</v>
      </c>
      <c r="AI16" s="116">
        <f>IF(OR($AD$18=2,$AD$18=4),AH16/10,0)</f>
        <v>0</v>
      </c>
      <c r="AJ16" s="109"/>
      <c r="AK16" s="117"/>
      <c r="AL16" s="110" t="e">
        <f ca="1">I16-INDEX(X16:AA16,1,$AK$13)-AR16-AW16</f>
        <v>#N/A</v>
      </c>
      <c r="AM16" s="110" t="e">
        <f ca="1">J16-INDEX(R16:U16,1,AK13)-INDEX(T14:T17,AK13,1)-ABS(AS16)-ABS(AX16)</f>
        <v>#N/A</v>
      </c>
      <c r="AN16" s="110" t="e">
        <f ca="1">G16-INDEX(R16:U16,1,$AK$13)-AT16-AY16</f>
        <v>#N/A</v>
      </c>
      <c r="AO16" s="118">
        <f>IF(OR($AD$18&lt;&gt;3,AE16="x"),0,AL16/10+AM16/1000+AN16/100000)</f>
        <v>0</v>
      </c>
      <c r="AP16" s="109"/>
      <c r="AQ16" s="119"/>
      <c r="AR16" s="110">
        <f ca="1">IF(ISNA($AQ$13),0,INDEX(X16:AA16,1,$AQ$13))</f>
        <v>0</v>
      </c>
      <c r="AS16" s="110">
        <f ca="1">IF(ISNA($AQ$13),0,(INDEX(R16:U16,1,$AQ$13)-INDEX(T14:T17,$AQ$13,1)))</f>
        <v>0</v>
      </c>
      <c r="AT16" s="110">
        <f ca="1">IF(ISNA($AQ$13),0,INDEX(R16:U16,1,$AQ$13))</f>
        <v>0</v>
      </c>
      <c r="AU16" s="109"/>
      <c r="AV16" s="119"/>
      <c r="AW16" s="110">
        <f ca="1">IF(ISNA($AV$13),0,INDEX(X16:AA16,1,$AV$13))</f>
        <v>0</v>
      </c>
      <c r="AX16" s="110">
        <f ca="1">IF(ISNA($AV$13),0,(INDEX(R16:U16,1,$AV$13)-INDEX(T14:T17,$AV$13,1)))</f>
        <v>0</v>
      </c>
      <c r="AY16" s="110">
        <f ca="1">IF(ISNA($AV$13),0,INDEX(R16:U16,1,$AV$13))</f>
        <v>0</v>
      </c>
    </row>
    <row r="17" spans="2:51" s="28" customFormat="1">
      <c r="B17" s="31">
        <v>4</v>
      </c>
      <c r="C17" s="31">
        <f>RANK(D17,$D$14:$D$17,1)</f>
        <v>4</v>
      </c>
      <c r="D17" s="31">
        <f>E17+ROW()/1000</f>
        <v>1.0169999999999999</v>
      </c>
      <c r="E17" s="31">
        <f>RANK(K17,$K$14:$K$17)</f>
        <v>1</v>
      </c>
      <c r="F17" s="31" t="str">
        <f>VLOOKUP(B17,Ergebniseingabe!$AB$19:$AW$22,2,0)</f>
        <v>BSA Pinneberg</v>
      </c>
      <c r="G17" s="30">
        <f>SUMPRODUCT((F17=Ergebniseingabe!$L$27:$AF$38)*(Ergebniseingabe!$BC$27:$BC$38))+SUMPRODUCT((F17=Ergebniseingabe!$AH$27:$BB$38)*(Ergebniseingabe!$BF$27:$BF$38))</f>
        <v>0</v>
      </c>
      <c r="H17" s="30">
        <f>SUMPRODUCT((F17=Ergebniseingabe!$L$27:$AF$38)*(Ergebniseingabe!$BF$27:$BF$38))+SUMPRODUCT((F17=Ergebniseingabe!$AH$27:$BB$38)*(Ergebniseingabe!$BC$27:$BC$38))</f>
        <v>0</v>
      </c>
      <c r="I17" s="30">
        <f>(SUMPRODUCT((F17=Ergebniseingabe!$L$27:$AF$38)*((Ergebniseingabe!$BC$27:$BC$38)&gt;(Ergebniseingabe!$BF$27:$BF$38)))+SUMPRODUCT((F17=Ergebniseingabe!$AH$27:$BB$38)*((Ergebniseingabe!$BF$27:$BF$38)&gt;(Ergebniseingabe!$BC$27:$BC$38))))*3+SUMPRODUCT(((F17=Ergebniseingabe!$L$27:$AF$38)+(F17=Ergebniseingabe!$AH$27:$BB$38))*((Ergebniseingabe!$BF$27:$BF$38)=(Ergebniseingabe!$BC$27:$BC$38))*NOT(ISBLANK(Ergebniseingabe!$BC$27:$BC$38)))</f>
        <v>0</v>
      </c>
      <c r="J17" s="30">
        <f>G17-H17</f>
        <v>0</v>
      </c>
      <c r="K17" s="129">
        <f>AC17+AI17+AO17</f>
        <v>0</v>
      </c>
      <c r="L17" s="30">
        <f>SUMPRODUCT((Ergebniseingabe!$L$27:$AF$38=F17)*(Ergebniseingabe!$BC$27:$BC$38&lt;&gt;""))+SUMPRODUCT((Ergebniseingabe!$AH$27:$BB$38=F17)*(Ergebniseingabe!$BF$27:$BF$38&lt;&gt;""))</f>
        <v>0</v>
      </c>
      <c r="M17" s="30">
        <f>SUMPRODUCT((Ergebniseingabe!$L$27:$AF$38=F17)*(Ergebniseingabe!$BC$27:$BC$38&gt;Ergebniseingabe!$BF$27:$BF$38))+SUMPRODUCT((Ergebniseingabe!$AH$27:$BB$38=F17)*(Ergebniseingabe!$BC$27:$BC$38&lt;Ergebniseingabe!$BF$27:$BF$38))</f>
        <v>0</v>
      </c>
      <c r="N17" s="30">
        <f>SUMPRODUCT((Ergebniseingabe!$L$27:$BB$38=F17)*(Ergebniseingabe!$BC$27:$BC$38=Ergebniseingabe!$BF$27:$BF$38)*(Ergebniseingabe!$BC$27:$BC$38&lt;&gt;"")*(Ergebniseingabe!$BF$27:$BF$38&lt;&gt;""))</f>
        <v>0</v>
      </c>
      <c r="O17" s="30">
        <f>SUMPRODUCT((Ergebniseingabe!$L$27:$AF$38=F17)*(Ergebniseingabe!$BC$27:$BC$38&lt;Ergebniseingabe!$BF$27:$BF$38))+SUMPRODUCT((Ergebniseingabe!$AH$27:$BB$38=F17)*(Ergebniseingabe!$BC$27:$BC$38&gt;Ergebniseingabe!$BF$27:$BF$38))</f>
        <v>0</v>
      </c>
      <c r="Q17" s="112" t="str">
        <f>F17</f>
        <v>BSA Pinneberg</v>
      </c>
      <c r="R17" s="114">
        <f>IF(AND(Q17&amp;$R$13=VLOOKUP(Q17&amp;$R$13,$D$23:$I$46,1,0),VLOOKUP(Q17&amp;$R$13,$D$23:$I$46,6,0)&lt;&gt;""),VLOOKUP(Q17&amp;$R$13,$D$23:$I$46,6,0),)</f>
        <v>0</v>
      </c>
      <c r="S17" s="114">
        <f>IF(AND(Q17&amp;$S$13=VLOOKUP(Q17&amp;$S$13,$D$23:$I$46,1,0),VLOOKUP(Q17&amp;$S$13,$D$23:$I$46,6,0)&lt;&gt;""),VLOOKUP(Q17&amp;$S$13,$D$23:$I$46,6,0),)</f>
        <v>0</v>
      </c>
      <c r="T17" s="114">
        <f>IF(AND(Q17&amp;$T$13=VLOOKUP(Q17&amp;$T$13,$D$23:$I$46,1,0),VLOOKUP(Q17&amp;$T$13,$D$23:$I$46,6,0)&lt;&gt;""),VLOOKUP(Q17&amp;$T$13,$D$23:$I$46,6,0),)</f>
        <v>0</v>
      </c>
      <c r="U17" s="113"/>
      <c r="V17" s="107"/>
      <c r="W17" s="124" t="str">
        <f>Q17</f>
        <v>BSA Pinneberg</v>
      </c>
      <c r="X17" s="114">
        <f>IF(AND(ISNUMBER(R17),ISNUMBER(U14)),IF(R17&gt;U14,3,IF(R17=U14,1,0)),0)</f>
        <v>1</v>
      </c>
      <c r="Y17" s="114">
        <f>IF(AND(ISNUMBER(S17),ISNUMBER(U15)),IF(S17&gt;U15,3,IF(S17=U15,1,0)),0)</f>
        <v>1</v>
      </c>
      <c r="Z17" s="114">
        <f>IF(AND(ISNUMBER(T17),ISNUMBER(U16)),IF(T17&gt;U16,3,IF(T17=U16,1,0)),0)</f>
        <v>1</v>
      </c>
      <c r="AA17" s="113"/>
      <c r="AB17" s="107"/>
      <c r="AC17" s="115">
        <f>I17*100000+J17*1000+G17</f>
        <v>0</v>
      </c>
      <c r="AD17" s="125">
        <f>COUNTIF(AC14:AC17,AC17)</f>
        <v>4</v>
      </c>
      <c r="AE17" s="125" t="str">
        <f>IF(AD17=1,"x","")</f>
        <v/>
      </c>
      <c r="AF17" s="107"/>
      <c r="AG17" s="110">
        <f>IF(AE17="x",4,IF(AC14=AC17,1,IF(AC15=AC17,2,3)))</f>
        <v>1</v>
      </c>
      <c r="AH17" s="110">
        <f>INDEX(X17:AA17,1,AG17)</f>
        <v>1</v>
      </c>
      <c r="AI17" s="116">
        <f>IF(OR($AD$18=2,$AD$18=4),AH17/10,0)</f>
        <v>0</v>
      </c>
      <c r="AJ17" s="109"/>
      <c r="AK17" s="109"/>
      <c r="AL17" s="110" t="e">
        <f ca="1">I17-INDEX(X17:AA17,1,$AK$13)-AR17-AW17</f>
        <v>#N/A</v>
      </c>
      <c r="AM17" s="110" t="e">
        <f ca="1">J17-INDEX(R17:U17,1,AK13)-INDEX(U14:U17,AK13,1)-ABS(AS17)-ABS(AX17)</f>
        <v>#N/A</v>
      </c>
      <c r="AN17" s="110" t="e">
        <f ca="1">G17-INDEX(R17:U17,1,$AK$13)-AT17-AY17</f>
        <v>#N/A</v>
      </c>
      <c r="AO17" s="118">
        <f>IF(OR($AD$18&lt;&gt;3,AE17="x"),0,AL17/10+AM17/1000+AN17/100000)</f>
        <v>0</v>
      </c>
      <c r="AP17" s="109"/>
      <c r="AQ17" s="119"/>
      <c r="AR17" s="110">
        <f ca="1">IF(ISNA($AQ$13),0,INDEX(X17:AA17,1,$AQ$13))</f>
        <v>0</v>
      </c>
      <c r="AS17" s="110">
        <f ca="1">IF(ISNA($AQ$13),0,(INDEX(R17:U17,1,$AQ$13)-INDEX(U14:U17,$AQ$13,1)))</f>
        <v>0</v>
      </c>
      <c r="AT17" s="110">
        <f ca="1">IF(ISNA($AQ$13),0,INDEX(R17:U17,1,$AQ$13))</f>
        <v>0</v>
      </c>
      <c r="AU17" s="109"/>
      <c r="AV17" s="119"/>
      <c r="AW17" s="110">
        <f ca="1">IF(ISNA($AV$13),0,INDEX(X17:AA17,1,$AV$13))</f>
        <v>0</v>
      </c>
      <c r="AX17" s="110">
        <f ca="1">IF(ISNA($AV$13),0,(INDEX(R17:U17,1,$AV$13)-INDEX(U14:U17,$AV$13,1)))</f>
        <v>0</v>
      </c>
      <c r="AY17" s="110">
        <f ca="1">IF(ISNA($AV$13),0,INDEX(R17:U17,1,$AV$13))</f>
        <v>0</v>
      </c>
    </row>
    <row r="18" spans="2:51" s="28" customFormat="1" ht="36">
      <c r="B18" s="31">
        <f>COUNT((B14:B17))*(COUNT(B14:B17)-1)</f>
        <v>12</v>
      </c>
      <c r="C18" s="31"/>
      <c r="D18" s="31"/>
      <c r="E18" s="101">
        <f>COUNTIF($E$14:$E$17,1)</f>
        <v>4</v>
      </c>
      <c r="F18" s="31"/>
      <c r="G18" s="31"/>
      <c r="H18" s="31"/>
      <c r="I18" s="31"/>
      <c r="J18" s="31"/>
      <c r="K18" s="31"/>
      <c r="L18" s="31">
        <f>SUM(L14:L17)</f>
        <v>0</v>
      </c>
      <c r="M18" s="31"/>
      <c r="N18" s="31"/>
      <c r="O18" s="31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26" t="s">
        <v>86</v>
      </c>
      <c r="AD18" s="127">
        <f>MOD(MIN(AD14:AD17)*MAX(AD14:AD17),11)</f>
        <v>5</v>
      </c>
      <c r="AE18" s="109"/>
      <c r="AF18" s="107"/>
      <c r="AG18" s="117"/>
      <c r="AH18" s="109"/>
      <c r="AI18" s="109"/>
      <c r="AJ18" s="109"/>
      <c r="AK18" s="117"/>
      <c r="AL18" s="128" t="s">
        <v>82</v>
      </c>
      <c r="AM18" s="128" t="s">
        <v>83</v>
      </c>
      <c r="AN18" s="128" t="s">
        <v>87</v>
      </c>
      <c r="AO18" s="109"/>
      <c r="AP18" s="109"/>
      <c r="AQ18" s="109"/>
      <c r="AR18" s="128" t="s">
        <v>82</v>
      </c>
      <c r="AS18" s="128" t="s">
        <v>83</v>
      </c>
      <c r="AT18" s="128" t="s">
        <v>87</v>
      </c>
      <c r="AU18" s="109"/>
      <c r="AV18" s="109"/>
      <c r="AW18" s="128" t="s">
        <v>82</v>
      </c>
      <c r="AX18" s="128" t="s">
        <v>83</v>
      </c>
      <c r="AY18" s="128" t="s">
        <v>87</v>
      </c>
    </row>
    <row r="19" spans="2:51" s="28" customFormat="1">
      <c r="B19" s="31"/>
      <c r="C19" s="31"/>
      <c r="D19" s="31"/>
      <c r="E19" s="31">
        <f>COUNTIF($E$14:$E$17,2)</f>
        <v>0</v>
      </c>
      <c r="F19" s="31"/>
      <c r="G19" s="31"/>
      <c r="H19" s="31"/>
      <c r="I19" s="31"/>
      <c r="J19" s="31"/>
      <c r="K19" s="31"/>
      <c r="L19" s="31"/>
      <c r="M19" s="31"/>
      <c r="N19" s="31"/>
      <c r="O19" s="31"/>
    </row>
    <row r="20" spans="2:51" s="28" customFormat="1">
      <c r="E20" s="31">
        <f>COUNTIF($E$14:$E$17,3)</f>
        <v>0</v>
      </c>
    </row>
    <row r="21" spans="2:51" s="28" customFormat="1">
      <c r="E21" s="31">
        <f>COUNTIF($E$14:$E$17,4)</f>
        <v>0</v>
      </c>
    </row>
    <row r="22" spans="2:51" s="28" customFormat="1"/>
    <row r="23" spans="2:51" s="28" customFormat="1">
      <c r="D23" s="28" t="str">
        <f t="shared" ref="D23:D46" si="0">E23&amp;F23</f>
        <v>BSA UnterelbeBSA Harburg</v>
      </c>
      <c r="E23" s="28" t="str">
        <f>F5</f>
        <v>BSA Unterelbe</v>
      </c>
      <c r="F23" s="28" t="str">
        <f>F6</f>
        <v>BSA Harburg</v>
      </c>
      <c r="G23" s="28" t="str">
        <f>IF(SUMPRODUCT((Ergebniseingabe!$L$27:$L$38=E23)*(Ergebniseingabe!$AH$27:$AH$38=F23)*(ISNUMBER(Ergebniseingabe!$BF$27:$BF$38)))=1,SUMPRODUCT((Ergebniseingabe!$L$27:$L$38=E23)*(Ergebniseingabe!$AH$27:$AH$38=F23)*(Ergebniseingabe!$BC$27:$BC$38))&amp;":"&amp;SUMPRODUCT((Ergebniseingabe!$L$27:$L$38=E23)*(Ergebniseingabe!$AH$27:$AH$38=F23)*(Ergebniseingabe!$BF$27:$BF$38)),"")</f>
        <v/>
      </c>
      <c r="H23" s="28" t="str">
        <f>IF(SUMPRODUCT((Ergebniseingabe!$AH$27:$AH$38=E23)*(Ergebniseingabe!$L$27:$L$38=F23)*(ISNUMBER(Ergebniseingabe!$BF$27:$BF$38)))=1,SUMPRODUCT((Ergebniseingabe!$AH$27:$AH$38=E23)*(Ergebniseingabe!$L$27:$L$38=F23)*(Ergebniseingabe!$BF$27:$BF$38))&amp;":"&amp;SUMPRODUCT((Ergebniseingabe!$AH$27:$AH$38=E23)*(Ergebniseingabe!$L$27:$L$38=F23)*(Ergebniseingabe!$BC$27:$BC$38)),"")</f>
        <v/>
      </c>
      <c r="I23" s="31" t="str">
        <f>IF(SUMPRODUCT((Ergebniseingabe!$L$27:$L$38=E23)*(Ergebniseingabe!$AH$27:$AH$38=F23)*(ISNUMBER(Ergebniseingabe!$BF$27:$BF$38)))=1,SUMPRODUCT((Ergebniseingabe!$L$27:$L$38=E23)*(Ergebniseingabe!$AH$27:$AH$38=F23)*(Ergebniseingabe!$BC$27:$BC$38)),"")</f>
        <v/>
      </c>
    </row>
    <row r="24" spans="2:51" s="28" customFormat="1">
      <c r="D24" s="28" t="str">
        <f t="shared" si="0"/>
        <v>BSA UnterelbeBSA Ost</v>
      </c>
      <c r="E24" s="28" t="str">
        <f>F5</f>
        <v>BSA Unterelbe</v>
      </c>
      <c r="F24" s="28" t="str">
        <f>F7</f>
        <v>BSA Ost</v>
      </c>
      <c r="G24" s="28" t="str">
        <f>IF(SUMPRODUCT((Ergebniseingabe!$L$27:$L$38=E24)*(Ergebniseingabe!$AH$27:$AH$38=F24)*(ISNUMBER(Ergebniseingabe!$BF$27:$BF$38)))=1,SUMPRODUCT((Ergebniseingabe!$L$27:$L$38=E24)*(Ergebniseingabe!$AH$27:$AH$38=F24)*(Ergebniseingabe!$BC$27:$BC$38))&amp;":"&amp;SUMPRODUCT((Ergebniseingabe!$L$27:$L$38=E24)*(Ergebniseingabe!$AH$27:$AH$38=F24)*(Ergebniseingabe!$BF$27:$BF$38)),"")</f>
        <v/>
      </c>
      <c r="H24" s="28" t="str">
        <f>IF(SUMPRODUCT((Ergebniseingabe!$AH$27:$AH$38=E24)*(Ergebniseingabe!$L$27:$L$38=F24)*(ISNUMBER(Ergebniseingabe!$BF$27:$BF$38)))=1,SUMPRODUCT((Ergebniseingabe!$AH$27:$AH$38=E24)*(Ergebniseingabe!$L$27:$L$38=F24)*(Ergebniseingabe!$BF$27:$BF$38))&amp;":"&amp;SUMPRODUCT((Ergebniseingabe!$AH$27:$AH$38=E24)*(Ergebniseingabe!$L$27:$L$38=F24)*(Ergebniseingabe!$BC$27:$BC$38)),"")</f>
        <v/>
      </c>
      <c r="I24" s="31" t="str">
        <f>IF(SUMPRODUCT((Ergebniseingabe!$L$27:$L$38=E24)*(Ergebniseingabe!$AH$27:$AH$38=F24)*(ISNUMBER(Ergebniseingabe!$BF$27:$BF$38)))=1,SUMPRODUCT((Ergebniseingabe!$L$27:$L$38=E24)*(Ergebniseingabe!$AH$27:$AH$38=F24)*(Ergebniseingabe!$BC$27:$BC$38)),"")</f>
        <v/>
      </c>
    </row>
    <row r="25" spans="2:51" s="28" customFormat="1">
      <c r="D25" s="28" t="str">
        <f t="shared" si="0"/>
        <v>BSA UnterelbeBSA Nord</v>
      </c>
      <c r="E25" s="28" t="str">
        <f>F5</f>
        <v>BSA Unterelbe</v>
      </c>
      <c r="F25" s="28" t="str">
        <f>F8</f>
        <v>BSA Nord</v>
      </c>
      <c r="G25" s="28" t="str">
        <f>IF(SUMPRODUCT((Ergebniseingabe!$L$27:$L$38=E25)*(Ergebniseingabe!$AH$27:$AH$38=F25)*(ISNUMBER(Ergebniseingabe!$BF$27:$BF$38)))=1,SUMPRODUCT((Ergebniseingabe!$L$27:$L$38=E25)*(Ergebniseingabe!$AH$27:$AH$38=F25)*(Ergebniseingabe!$BC$27:$BC$38))&amp;":"&amp;SUMPRODUCT((Ergebniseingabe!$L$27:$L$38=E25)*(Ergebniseingabe!$AH$27:$AH$38=F25)*(Ergebniseingabe!$BF$27:$BF$38)),"")</f>
        <v/>
      </c>
      <c r="H25" s="28" t="str">
        <f>IF(SUMPRODUCT((Ergebniseingabe!$AH$27:$AH$38=E25)*(Ergebniseingabe!$L$27:$L$38=F25)*(ISNUMBER(Ergebniseingabe!$BF$27:$BF$38)))=1,SUMPRODUCT((Ergebniseingabe!$AH$27:$AH$38=E25)*(Ergebniseingabe!$L$27:$L$38=F25)*(Ergebniseingabe!$BF$27:$BF$38))&amp;":"&amp;SUMPRODUCT((Ergebniseingabe!$AH$27:$AH$38=E25)*(Ergebniseingabe!$L$27:$L$38=F25)*(Ergebniseingabe!$BC$27:$BC$38)),"")</f>
        <v/>
      </c>
      <c r="I25" s="104" t="str">
        <f>IF(SUMPRODUCT((Ergebniseingabe!$AH$27:$AH$38=E25)*(Ergebniseingabe!$L$27:$L$38=F25)*(ISNUMBER(Ergebniseingabe!$BC$27:$BC$38)))=1,SUMPRODUCT((Ergebniseingabe!$AH$27:$AH$38=E25)*(Ergebniseingabe!$L$27:$L$38=F25)*(Ergebniseingabe!$BF$27:$BF$38)),"")</f>
        <v/>
      </c>
    </row>
    <row r="26" spans="2:51" s="28" customFormat="1">
      <c r="D26" s="28" t="str">
        <f t="shared" si="0"/>
        <v>BSA HarburgBSA Ost</v>
      </c>
      <c r="E26" s="28" t="str">
        <f>F6</f>
        <v>BSA Harburg</v>
      </c>
      <c r="F26" s="28" t="str">
        <f>F7</f>
        <v>BSA Ost</v>
      </c>
      <c r="G26" s="28" t="str">
        <f>IF(SUMPRODUCT((Ergebniseingabe!$L$27:$L$38=E26)*(Ergebniseingabe!$AH$27:$AH$38=F26)*(ISNUMBER(Ergebniseingabe!$BF$27:$BF$38)))=1,SUMPRODUCT((Ergebniseingabe!$L$27:$L$38=E26)*(Ergebniseingabe!$AH$27:$AH$38=F26)*(Ergebniseingabe!$BC$27:$BC$38))&amp;":"&amp;SUMPRODUCT((Ergebniseingabe!$L$27:$L$38=E26)*(Ergebniseingabe!$AH$27:$AH$38=F26)*(Ergebniseingabe!$BF$27:$BF$38)),"")</f>
        <v/>
      </c>
      <c r="H26" s="28" t="str">
        <f>IF(SUMPRODUCT((Ergebniseingabe!$AH$27:$AH$38=E26)*(Ergebniseingabe!$L$27:$L$38=F26)*(ISNUMBER(Ergebniseingabe!$BF$27:$BF$38)))=1,SUMPRODUCT((Ergebniseingabe!$AH$27:$AH$38=E26)*(Ergebniseingabe!$L$27:$L$38=F26)*(Ergebniseingabe!$BF$27:$BF$38))&amp;":"&amp;SUMPRODUCT((Ergebniseingabe!$AH$27:$AH$38=E26)*(Ergebniseingabe!$L$27:$L$38=F26)*(Ergebniseingabe!$BC$27:$BC$38)),"")</f>
        <v/>
      </c>
      <c r="I26" s="31" t="str">
        <f>IF(SUMPRODUCT((Ergebniseingabe!$L$27:$L$38=E26)*(Ergebniseingabe!$AH$27:$AH$38=F26)*(ISNUMBER(Ergebniseingabe!$BF$27:$BF$38)))=1,SUMPRODUCT((Ergebniseingabe!$L$27:$L$38=E26)*(Ergebniseingabe!$AH$27:$AH$38=F26)*(Ergebniseingabe!$BC$27:$BC$38)),"")</f>
        <v/>
      </c>
    </row>
    <row r="27" spans="2:51" s="28" customFormat="1">
      <c r="D27" s="28" t="str">
        <f t="shared" si="0"/>
        <v>BSA HarburgBSA Nord</v>
      </c>
      <c r="E27" s="28" t="str">
        <f>F6</f>
        <v>BSA Harburg</v>
      </c>
      <c r="F27" s="28" t="str">
        <f>F8</f>
        <v>BSA Nord</v>
      </c>
      <c r="G27" s="28" t="str">
        <f>IF(SUMPRODUCT((Ergebniseingabe!$L$27:$L$38=E27)*(Ergebniseingabe!$AH$27:$AH$38=F27)*(ISNUMBER(Ergebniseingabe!$BF$27:$BF$38)))=1,SUMPRODUCT((Ergebniseingabe!$L$27:$L$38=E27)*(Ergebniseingabe!$AH$27:$AH$38=F27)*(Ergebniseingabe!$BC$27:$BC$38))&amp;":"&amp;SUMPRODUCT((Ergebniseingabe!$L$27:$L$38=E27)*(Ergebniseingabe!$AH$27:$AH$38=F27)*(Ergebniseingabe!$BF$27:$BF$38)),"")</f>
        <v/>
      </c>
      <c r="H27" s="28" t="str">
        <f>IF(SUMPRODUCT((Ergebniseingabe!$AH$27:$AH$38=E27)*(Ergebniseingabe!$L$27:$L$38=F27)*(ISNUMBER(Ergebniseingabe!$BF$27:$BF$38)))=1,SUMPRODUCT((Ergebniseingabe!$AH$27:$AH$38=E27)*(Ergebniseingabe!$L$27:$L$38=F27)*(Ergebniseingabe!$BF$27:$BF$38))&amp;":"&amp;SUMPRODUCT((Ergebniseingabe!$AH$27:$AH$38=E27)*(Ergebniseingabe!$L$27:$L$38=F27)*(Ergebniseingabe!$BC$27:$BC$38)),"")</f>
        <v/>
      </c>
      <c r="I27" s="31" t="str">
        <f>IF(SUMPRODUCT((Ergebniseingabe!$L$27:$L$38=E27)*(Ergebniseingabe!$AH$27:$AH$38=F27)*(ISNUMBER(Ergebniseingabe!$BF$27:$BF$38)))=1,SUMPRODUCT((Ergebniseingabe!$L$27:$L$38=E27)*(Ergebniseingabe!$AH$27:$AH$38=F27)*(Ergebniseingabe!$BC$27:$BC$38)),"")</f>
        <v/>
      </c>
    </row>
    <row r="28" spans="2:51" s="28" customFormat="1">
      <c r="D28" s="28" t="str">
        <f t="shared" si="0"/>
        <v>BSA OstBSA Nord</v>
      </c>
      <c r="E28" s="28" t="str">
        <f>F7</f>
        <v>BSA Ost</v>
      </c>
      <c r="F28" s="28" t="str">
        <f>F8</f>
        <v>BSA Nord</v>
      </c>
      <c r="G28" s="28" t="str">
        <f>IF(SUMPRODUCT((Ergebniseingabe!$L$27:$L$38=E28)*(Ergebniseingabe!$AH$27:$AH$38=F28)*(ISNUMBER(Ergebniseingabe!$BF$27:$BF$38)))=1,SUMPRODUCT((Ergebniseingabe!$L$27:$L$38=E28)*(Ergebniseingabe!$AH$27:$AH$38=F28)*(Ergebniseingabe!$BC$27:$BC$38))&amp;":"&amp;SUMPRODUCT((Ergebniseingabe!$L$27:$L$38=E28)*(Ergebniseingabe!$AH$27:$AH$38=F28)*(Ergebniseingabe!$BF$27:$BF$38)),"")</f>
        <v/>
      </c>
      <c r="H28" s="28" t="str">
        <f>IF(SUMPRODUCT((Ergebniseingabe!$AH$27:$AH$38=E28)*(Ergebniseingabe!$L$27:$L$38=F28)*(ISNUMBER(Ergebniseingabe!$BF$27:$BF$38)))=1,SUMPRODUCT((Ergebniseingabe!$AH$27:$AH$38=E28)*(Ergebniseingabe!$L$27:$L$38=F28)*(Ergebniseingabe!$BF$27:$BF$38))&amp;":"&amp;SUMPRODUCT((Ergebniseingabe!$AH$27:$AH$38=E28)*(Ergebniseingabe!$L$27:$L$38=F28)*(Ergebniseingabe!$BC$27:$BC$38)),"")</f>
        <v/>
      </c>
      <c r="I28" s="31" t="str">
        <f>IF(SUMPRODUCT((Ergebniseingabe!$L$27:$L$38=E28)*(Ergebniseingabe!$AH$27:$AH$38=F28)*(ISNUMBER(Ergebniseingabe!$BF$27:$BF$38)))=1,SUMPRODUCT((Ergebniseingabe!$L$27:$L$38=E28)*(Ergebniseingabe!$AH$27:$AH$38=F28)*(Ergebniseingabe!$BC$27:$BC$38)),"")</f>
        <v/>
      </c>
    </row>
    <row r="29" spans="2:51" s="28" customFormat="1">
      <c r="D29" s="28" t="str">
        <f t="shared" si="0"/>
        <v>BSA HarburgBSA Unterelbe</v>
      </c>
      <c r="E29" s="28" t="str">
        <f t="shared" ref="E29:E34" si="1">F23</f>
        <v>BSA Harburg</v>
      </c>
      <c r="F29" s="28" t="str">
        <f t="shared" ref="F29:F34" si="2">E23</f>
        <v>BSA Unterelbe</v>
      </c>
      <c r="G29" s="28" t="str">
        <f>IF(SUMPRODUCT((Ergebniseingabe!$L$27:$L$38=E29)*(Ergebniseingabe!$AH$27:$AH$38=F29)*(ISNUMBER(Ergebniseingabe!$BF$27:$BF$38)))=1,SUMPRODUCT((Ergebniseingabe!$L$27:$L$38=E29)*(Ergebniseingabe!$AH$27:$AH$38=F29)*(Ergebniseingabe!$BC$27:$BC$38))&amp;":"&amp;SUMPRODUCT((Ergebniseingabe!$L$27:$L$38=E29)*(Ergebniseingabe!$AH$27:$AH$38=F29)*(Ergebniseingabe!$BF$27:$BF$38)),"")</f>
        <v/>
      </c>
      <c r="H29" s="28" t="str">
        <f>IF(SUMPRODUCT((Ergebniseingabe!$AH$27:$AH$38=E29)*(Ergebniseingabe!$L$27:$L$38=F29)*(ISNUMBER(Ergebniseingabe!$BF$27:$BF$38)))=1,SUMPRODUCT((Ergebniseingabe!$AH$27:$AH$38=E29)*(Ergebniseingabe!$L$27:$L$38=F29)*(Ergebniseingabe!$BF$27:$BF$38))&amp;":"&amp;SUMPRODUCT((Ergebniseingabe!$AH$27:$AH$38=E29)*(Ergebniseingabe!$L$27:$L$38=F29)*(Ergebniseingabe!$BC$27:$BC$38)),"")</f>
        <v/>
      </c>
      <c r="I29" s="104" t="str">
        <f>IF(SUMPRODUCT((Ergebniseingabe!$AH$27:$AH$38=E29)*(Ergebniseingabe!$L$27:$L$38=F29)*(ISNUMBER(Ergebniseingabe!$BC$27:$BC$38)))=1,SUMPRODUCT((Ergebniseingabe!$AH$27:$AH$38=E29)*(Ergebniseingabe!$L$27:$L$38=F29)*(Ergebniseingabe!$BF$27:$BF$38)),"")</f>
        <v/>
      </c>
    </row>
    <row r="30" spans="2:51" s="28" customFormat="1">
      <c r="D30" s="28" t="str">
        <f t="shared" si="0"/>
        <v>BSA OstBSA Unterelbe</v>
      </c>
      <c r="E30" s="28" t="str">
        <f t="shared" si="1"/>
        <v>BSA Ost</v>
      </c>
      <c r="F30" s="28" t="str">
        <f t="shared" si="2"/>
        <v>BSA Unterelbe</v>
      </c>
      <c r="G30" s="28" t="str">
        <f>IF(SUMPRODUCT((Ergebniseingabe!$L$27:$L$38=E30)*(Ergebniseingabe!$AH$27:$AH$38=F30)*(ISNUMBER(Ergebniseingabe!$BF$27:$BF$38)))=1,SUMPRODUCT((Ergebniseingabe!$L$27:$L$38=E30)*(Ergebniseingabe!$AH$27:$AH$38=F30)*(Ergebniseingabe!$BC$27:$BC$38))&amp;":"&amp;SUMPRODUCT((Ergebniseingabe!$L$27:$L$38=E30)*(Ergebniseingabe!$AH$27:$AH$38=F30)*(Ergebniseingabe!$BF$27:$BF$38)),"")</f>
        <v/>
      </c>
      <c r="H30" s="28" t="str">
        <f>IF(SUMPRODUCT((Ergebniseingabe!$AH$27:$AH$38=E30)*(Ergebniseingabe!$L$27:$L$38=F30)*(ISNUMBER(Ergebniseingabe!$BF$27:$BF$38)))=1,SUMPRODUCT((Ergebniseingabe!$AH$27:$AH$38=E30)*(Ergebniseingabe!$L$27:$L$38=F30)*(Ergebniseingabe!$BF$27:$BF$38))&amp;":"&amp;SUMPRODUCT((Ergebniseingabe!$AH$27:$AH$38=E30)*(Ergebniseingabe!$L$27:$L$38=F30)*(Ergebniseingabe!$BC$27:$BC$38)),"")</f>
        <v/>
      </c>
      <c r="I30" s="104" t="str">
        <f>IF(SUMPRODUCT((Ergebniseingabe!$AH$27:$AH$38=E30)*(Ergebniseingabe!$L$27:$L$38=F30)*(ISNUMBER(Ergebniseingabe!$BC$27:$BC$38)))=1,SUMPRODUCT((Ergebniseingabe!$AH$27:$AH$38=E30)*(Ergebniseingabe!$L$27:$L$38=F30)*(Ergebniseingabe!$BF$27:$BF$38)),"")</f>
        <v/>
      </c>
    </row>
    <row r="31" spans="2:51" s="28" customFormat="1">
      <c r="D31" s="28" t="str">
        <f t="shared" si="0"/>
        <v>BSA NordBSA Unterelbe</v>
      </c>
      <c r="E31" s="28" t="str">
        <f t="shared" si="1"/>
        <v>BSA Nord</v>
      </c>
      <c r="F31" s="28" t="str">
        <f t="shared" si="2"/>
        <v>BSA Unterelbe</v>
      </c>
      <c r="G31" s="28" t="str">
        <f>IF(SUMPRODUCT((Ergebniseingabe!$L$27:$L$38=E31)*(Ergebniseingabe!$AH$27:$AH$38=F31)*(ISNUMBER(Ergebniseingabe!$BF$27:$BF$38)))=1,SUMPRODUCT((Ergebniseingabe!$L$27:$L$38=E31)*(Ergebniseingabe!$AH$27:$AH$38=F31)*(Ergebniseingabe!$BC$27:$BC$38))&amp;":"&amp;SUMPRODUCT((Ergebniseingabe!$L$27:$L$38=E31)*(Ergebniseingabe!$AH$27:$AH$38=F31)*(Ergebniseingabe!$BF$27:$BF$38)),"")</f>
        <v/>
      </c>
      <c r="H31" s="28" t="str">
        <f>IF(SUMPRODUCT((Ergebniseingabe!$AH$27:$AH$38=E31)*(Ergebniseingabe!$L$27:$L$38=F31)*(ISNUMBER(Ergebniseingabe!$BF$27:$BF$38)))=1,SUMPRODUCT((Ergebniseingabe!$AH$27:$AH$38=E31)*(Ergebniseingabe!$L$27:$L$38=F31)*(Ergebniseingabe!$BF$27:$BF$38))&amp;":"&amp;SUMPRODUCT((Ergebniseingabe!$AH$27:$AH$38=E31)*(Ergebniseingabe!$L$27:$L$38=F31)*(Ergebniseingabe!$BC$27:$BC$38)),"")</f>
        <v/>
      </c>
      <c r="I31" s="31" t="str">
        <f>IF(SUMPRODUCT((Ergebniseingabe!$L$27:$L$38=E31)*(Ergebniseingabe!$AH$27:$AH$38=F31)*(ISNUMBER(Ergebniseingabe!$BF$27:$BF$38)))=1,SUMPRODUCT((Ergebniseingabe!$L$27:$L$38=E31)*(Ergebniseingabe!$AH$27:$AH$38=F31)*(Ergebniseingabe!$BC$27:$BC$38)),"")</f>
        <v/>
      </c>
    </row>
    <row r="32" spans="2:51" s="28" customFormat="1">
      <c r="D32" s="28" t="str">
        <f t="shared" si="0"/>
        <v>BSA OstBSA Harburg</v>
      </c>
      <c r="E32" s="28" t="str">
        <f t="shared" si="1"/>
        <v>BSA Ost</v>
      </c>
      <c r="F32" s="28" t="str">
        <f t="shared" si="2"/>
        <v>BSA Harburg</v>
      </c>
      <c r="G32" s="28" t="str">
        <f>IF(SUMPRODUCT((Ergebniseingabe!$L$27:$L$38=E32)*(Ergebniseingabe!$AH$27:$AH$38=F32)*(ISNUMBER(Ergebniseingabe!$BF$27:$BF$38)))=1,SUMPRODUCT((Ergebniseingabe!$L$27:$L$38=E32)*(Ergebniseingabe!$AH$27:$AH$38=F32)*(Ergebniseingabe!$BC$27:$BC$38))&amp;":"&amp;SUMPRODUCT((Ergebniseingabe!$L$27:$L$38=E32)*(Ergebniseingabe!$AH$27:$AH$38=F32)*(Ergebniseingabe!$BF$27:$BF$38)),"")</f>
        <v/>
      </c>
      <c r="H32" s="28" t="str">
        <f>IF(SUMPRODUCT((Ergebniseingabe!$AH$27:$AH$38=E32)*(Ergebniseingabe!$L$27:$L$38=F32)*(ISNUMBER(Ergebniseingabe!$BF$27:$BF$38)))=1,SUMPRODUCT((Ergebniseingabe!$AH$27:$AH$38=E32)*(Ergebniseingabe!$L$27:$L$38=F32)*(Ergebniseingabe!$BF$27:$BF$38))&amp;":"&amp;SUMPRODUCT((Ergebniseingabe!$AH$27:$AH$38=E32)*(Ergebniseingabe!$L$27:$L$38=F32)*(Ergebniseingabe!$BC$27:$BC$38)),"")</f>
        <v/>
      </c>
      <c r="I32" s="104" t="str">
        <f>IF(SUMPRODUCT((Ergebniseingabe!$AH$27:$AH$38=E32)*(Ergebniseingabe!$L$27:$L$38=F32)*(ISNUMBER(Ergebniseingabe!$BC$27:$BC$38)))=1,SUMPRODUCT((Ergebniseingabe!$AH$27:$AH$38=E32)*(Ergebniseingabe!$L$27:$L$38=F32)*(Ergebniseingabe!$BF$27:$BF$38)),"")</f>
        <v/>
      </c>
    </row>
    <row r="33" spans="4:9" s="28" customFormat="1">
      <c r="D33" s="28" t="str">
        <f t="shared" si="0"/>
        <v>BSA NordBSA Harburg</v>
      </c>
      <c r="E33" s="28" t="str">
        <f t="shared" si="1"/>
        <v>BSA Nord</v>
      </c>
      <c r="F33" s="28" t="str">
        <f t="shared" si="2"/>
        <v>BSA Harburg</v>
      </c>
      <c r="G33" s="28" t="str">
        <f>IF(SUMPRODUCT((Ergebniseingabe!$L$27:$L$38=E33)*(Ergebniseingabe!$AH$27:$AH$38=F33)*(ISNUMBER(Ergebniseingabe!$BF$27:$BF$38)))=1,SUMPRODUCT((Ergebniseingabe!$L$27:$L$38=E33)*(Ergebniseingabe!$AH$27:$AH$38=F33)*(Ergebniseingabe!$BC$27:$BC$38))&amp;":"&amp;SUMPRODUCT((Ergebniseingabe!$L$27:$L$38=E33)*(Ergebniseingabe!$AH$27:$AH$38=F33)*(Ergebniseingabe!$BF$27:$BF$38)),"")</f>
        <v/>
      </c>
      <c r="H33" s="28" t="str">
        <f>IF(SUMPRODUCT((Ergebniseingabe!$AH$27:$AH$38=E33)*(Ergebniseingabe!$L$27:$L$38=F33)*(ISNUMBER(Ergebniseingabe!$BF$27:$BF$38)))=1,SUMPRODUCT((Ergebniseingabe!$AH$27:$AH$38=E33)*(Ergebniseingabe!$L$27:$L$38=F33)*(Ergebniseingabe!$BF$27:$BF$38))&amp;":"&amp;SUMPRODUCT((Ergebniseingabe!$AH$27:$AH$38=E33)*(Ergebniseingabe!$L$27:$L$38=F33)*(Ergebniseingabe!$BC$27:$BC$38)),"")</f>
        <v/>
      </c>
      <c r="I33" s="104" t="str">
        <f>IF(SUMPRODUCT((Ergebniseingabe!$AH$27:$AH$38=E33)*(Ergebniseingabe!$L$27:$L$38=F33)*(ISNUMBER(Ergebniseingabe!$BC$27:$BC$38)))=1,SUMPRODUCT((Ergebniseingabe!$AH$27:$AH$38=E33)*(Ergebniseingabe!$L$27:$L$38=F33)*(Ergebniseingabe!$BF$27:$BF$38)),"")</f>
        <v/>
      </c>
    </row>
    <row r="34" spans="4:9" s="28" customFormat="1">
      <c r="D34" s="28" t="str">
        <f t="shared" si="0"/>
        <v>BSA NordBSA Ost</v>
      </c>
      <c r="E34" s="28" t="str">
        <f t="shared" si="1"/>
        <v>BSA Nord</v>
      </c>
      <c r="F34" s="28" t="str">
        <f t="shared" si="2"/>
        <v>BSA Ost</v>
      </c>
      <c r="G34" s="28" t="str">
        <f>IF(SUMPRODUCT((Ergebniseingabe!$L$27:$L$38=E34)*(Ergebniseingabe!$AH$27:$AH$38=F34)*(ISNUMBER(Ergebniseingabe!$BF$27:$BF$38)))=1,SUMPRODUCT((Ergebniseingabe!$L$27:$L$38=E34)*(Ergebniseingabe!$AH$27:$AH$38=F34)*(Ergebniseingabe!$BC$27:$BC$38))&amp;":"&amp;SUMPRODUCT((Ergebniseingabe!$L$27:$L$38=E34)*(Ergebniseingabe!$AH$27:$AH$38=F34)*(Ergebniseingabe!$BF$27:$BF$38)),"")</f>
        <v/>
      </c>
      <c r="H34" s="28" t="str">
        <f>IF(SUMPRODUCT((Ergebniseingabe!$AH$27:$AH$38=E34)*(Ergebniseingabe!$L$27:$L$38=F34)*(ISNUMBER(Ergebniseingabe!$BF$27:$BF$38)))=1,SUMPRODUCT((Ergebniseingabe!$AH$27:$AH$38=E34)*(Ergebniseingabe!$L$27:$L$38=F34)*(Ergebniseingabe!$BF$27:$BF$38))&amp;":"&amp;SUMPRODUCT((Ergebniseingabe!$AH$27:$AH$38=E34)*(Ergebniseingabe!$L$27:$L$38=F34)*(Ergebniseingabe!$BC$27:$BC$38)),"")</f>
        <v/>
      </c>
      <c r="I34" s="104" t="str">
        <f>IF(SUMPRODUCT((Ergebniseingabe!$AH$27:$AH$38=E34)*(Ergebniseingabe!$L$27:$L$38=F34)*(ISNUMBER(Ergebniseingabe!$BC$27:$BC$38)))=1,SUMPRODUCT((Ergebniseingabe!$AH$27:$AH$38=E34)*(Ergebniseingabe!$L$27:$L$38=F34)*(Ergebniseingabe!$BF$27:$BF$38)),"")</f>
        <v/>
      </c>
    </row>
    <row r="35" spans="4:9" s="28" customFormat="1">
      <c r="D35" s="28" t="str">
        <f t="shared" si="0"/>
        <v>BSA WalddörferBSA Alster</v>
      </c>
      <c r="E35" s="28" t="str">
        <f>F14</f>
        <v>BSA Walddörfer</v>
      </c>
      <c r="F35" s="28" t="str">
        <f>F15</f>
        <v>BSA Alster</v>
      </c>
      <c r="G35" s="28" t="str">
        <f>IF(SUMPRODUCT((Ergebniseingabe!$L$27:$L$38=E35)*(Ergebniseingabe!$AH$27:$AH$38=F35)*(ISNUMBER(Ergebniseingabe!$BF$27:$BF$38)))=1,SUMPRODUCT((Ergebniseingabe!$L$27:$L$38=E35)*(Ergebniseingabe!$AH$27:$AH$38=F35)*(Ergebniseingabe!$BC$27:$BC$38))&amp;":"&amp;SUMPRODUCT((Ergebniseingabe!$L$27:$L$38=E35)*(Ergebniseingabe!$AH$27:$AH$38=F35)*(Ergebniseingabe!$BF$27:$BF$38)),"")</f>
        <v/>
      </c>
      <c r="H35" s="28" t="str">
        <f>IF(SUMPRODUCT((Ergebniseingabe!$AH$27:$AH$38=E35)*(Ergebniseingabe!$L$27:$L$38=F35)*(ISNUMBER(Ergebniseingabe!$BF$27:$BF$38)))=1,SUMPRODUCT((Ergebniseingabe!$AH$27:$AH$38=E35)*(Ergebniseingabe!$L$27:$L$38=F35)*(Ergebniseingabe!$BF$27:$BF$38))&amp;":"&amp;SUMPRODUCT((Ergebniseingabe!$AH$27:$AH$38=E35)*(Ergebniseingabe!$L$27:$L$38=F35)*(Ergebniseingabe!$BC$27:$BC$38)),"")</f>
        <v/>
      </c>
      <c r="I35" s="31" t="str">
        <f>IF(SUMPRODUCT((Ergebniseingabe!$L$27:$L$38=E35)*(Ergebniseingabe!$AH$27:$AH$38=F35)*(ISNUMBER(Ergebniseingabe!$BF$27:$BF$38)))=1,SUMPRODUCT((Ergebniseingabe!$L$27:$L$38=E35)*(Ergebniseingabe!$AH$27:$AH$38=F35)*(Ergebniseingabe!$BC$27:$BC$38)),"")</f>
        <v/>
      </c>
    </row>
    <row r="36" spans="4:9" s="28" customFormat="1">
      <c r="D36" s="28" t="str">
        <f t="shared" si="0"/>
        <v>BSA WalddörferBSA Bergedorf</v>
      </c>
      <c r="E36" s="28" t="str">
        <f>F14</f>
        <v>BSA Walddörfer</v>
      </c>
      <c r="F36" s="28" t="str">
        <f>F16</f>
        <v>BSA Bergedorf</v>
      </c>
      <c r="G36" s="28" t="str">
        <f>IF(SUMPRODUCT((Ergebniseingabe!$L$27:$L$38=E36)*(Ergebniseingabe!$AH$27:$AH$38=F36)*(ISNUMBER(Ergebniseingabe!$BF$27:$BF$38)))=1,SUMPRODUCT((Ergebniseingabe!$L$27:$L$38=E36)*(Ergebniseingabe!$AH$27:$AH$38=F36)*(Ergebniseingabe!$BC$27:$BC$38))&amp;":"&amp;SUMPRODUCT((Ergebniseingabe!$L$27:$L$38=E36)*(Ergebniseingabe!$AH$27:$AH$38=F36)*(Ergebniseingabe!$BF$27:$BF$38)),"")</f>
        <v/>
      </c>
      <c r="H36" s="28" t="str">
        <f>IF(SUMPRODUCT((Ergebniseingabe!$AH$27:$AH$38=E36)*(Ergebniseingabe!$L$27:$L$38=F36)*(ISNUMBER(Ergebniseingabe!$BF$27:$BF$38)))=1,SUMPRODUCT((Ergebniseingabe!$AH$27:$AH$38=E36)*(Ergebniseingabe!$L$27:$L$38=F36)*(Ergebniseingabe!$BF$27:$BF$38))&amp;":"&amp;SUMPRODUCT((Ergebniseingabe!$AH$27:$AH$38=E36)*(Ergebniseingabe!$L$27:$L$38=F36)*(Ergebniseingabe!$BC$27:$BC$38)),"")</f>
        <v/>
      </c>
      <c r="I36" s="31" t="str">
        <f>IF(SUMPRODUCT((Ergebniseingabe!$L$27:$L$38=E36)*(Ergebniseingabe!$AH$27:$AH$38=F36)*(ISNUMBER(Ergebniseingabe!$BF$27:$BF$38)))=1,SUMPRODUCT((Ergebniseingabe!$L$27:$L$38=E36)*(Ergebniseingabe!$AH$27:$AH$38=F36)*(Ergebniseingabe!$BC$27:$BC$38)),"")</f>
        <v/>
      </c>
    </row>
    <row r="37" spans="4:9" s="28" customFormat="1">
      <c r="D37" s="28" t="str">
        <f t="shared" si="0"/>
        <v>BSA WalddörferBSA Pinneberg</v>
      </c>
      <c r="E37" s="28" t="str">
        <f>F14</f>
        <v>BSA Walddörfer</v>
      </c>
      <c r="F37" s="28" t="str">
        <f>F17</f>
        <v>BSA Pinneberg</v>
      </c>
      <c r="G37" s="28" t="str">
        <f>IF(SUMPRODUCT((Ergebniseingabe!$L$27:$L$38=E37)*(Ergebniseingabe!$AH$27:$AH$38=F37)*(ISNUMBER(Ergebniseingabe!$BF$27:$BF$38)))=1,SUMPRODUCT((Ergebniseingabe!$L$27:$L$38=E37)*(Ergebniseingabe!$AH$27:$AH$38=F37)*(Ergebniseingabe!$BC$27:$BC$38))&amp;":"&amp;SUMPRODUCT((Ergebniseingabe!$L$27:$L$38=E37)*(Ergebniseingabe!$AH$27:$AH$38=F37)*(Ergebniseingabe!$BF$27:$BF$38)),"")</f>
        <v/>
      </c>
      <c r="H37" s="28" t="str">
        <f>IF(SUMPRODUCT((Ergebniseingabe!$AH$27:$AH$38=E37)*(Ergebniseingabe!$L$27:$L$38=F37)*(ISNUMBER(Ergebniseingabe!$BF$27:$BF$38)))=1,SUMPRODUCT((Ergebniseingabe!$AH$27:$AH$38=E37)*(Ergebniseingabe!$L$27:$L$38=F37)*(Ergebniseingabe!$BF$27:$BF$38))&amp;":"&amp;SUMPRODUCT((Ergebniseingabe!$AH$27:$AH$38=E37)*(Ergebniseingabe!$L$27:$L$38=F37)*(Ergebniseingabe!$BC$27:$BC$38)),"")</f>
        <v/>
      </c>
      <c r="I37" s="104" t="str">
        <f>IF(SUMPRODUCT((Ergebniseingabe!$AH$27:$AH$38=E37)*(Ergebniseingabe!$L$27:$L$38=F37)*(ISNUMBER(Ergebniseingabe!$BC$27:$BC$38)))=1,SUMPRODUCT((Ergebniseingabe!$AH$27:$AH$38=E37)*(Ergebniseingabe!$L$27:$L$38=F37)*(Ergebniseingabe!$BF$27:$BF$38)),"")</f>
        <v/>
      </c>
    </row>
    <row r="38" spans="4:9" s="28" customFormat="1">
      <c r="D38" s="28" t="str">
        <f t="shared" si="0"/>
        <v>BSA AlsterBSA Bergedorf</v>
      </c>
      <c r="E38" s="28" t="str">
        <f>F15</f>
        <v>BSA Alster</v>
      </c>
      <c r="F38" s="28" t="str">
        <f>F16</f>
        <v>BSA Bergedorf</v>
      </c>
      <c r="G38" s="28" t="str">
        <f>IF(SUMPRODUCT((Ergebniseingabe!$L$27:$L$38=E38)*(Ergebniseingabe!$AH$27:$AH$38=F38)*(ISNUMBER(Ergebniseingabe!$BF$27:$BF$38)))=1,SUMPRODUCT((Ergebniseingabe!$L$27:$L$38=E38)*(Ergebniseingabe!$AH$27:$AH$38=F38)*(Ergebniseingabe!$BC$27:$BC$38))&amp;":"&amp;SUMPRODUCT((Ergebniseingabe!$L$27:$L$38=E38)*(Ergebniseingabe!$AH$27:$AH$38=F38)*(Ergebniseingabe!$BF$27:$BF$38)),"")</f>
        <v/>
      </c>
      <c r="H38" s="28" t="str">
        <f>IF(SUMPRODUCT((Ergebniseingabe!$AH$27:$AH$38=E38)*(Ergebniseingabe!$L$27:$L$38=F38)*(ISNUMBER(Ergebniseingabe!$BF$27:$BF$38)))=1,SUMPRODUCT((Ergebniseingabe!$AH$27:$AH$38=E38)*(Ergebniseingabe!$L$27:$L$38=F38)*(Ergebniseingabe!$BF$27:$BF$38))&amp;":"&amp;SUMPRODUCT((Ergebniseingabe!$AH$27:$AH$38=E38)*(Ergebniseingabe!$L$27:$L$38=F38)*(Ergebniseingabe!$BC$27:$BC$38)),"")</f>
        <v/>
      </c>
      <c r="I38" s="31" t="str">
        <f>IF(SUMPRODUCT((Ergebniseingabe!$L$27:$L$38=E38)*(Ergebniseingabe!$AH$27:$AH$38=F38)*(ISNUMBER(Ergebniseingabe!$BF$27:$BF$38)))=1,SUMPRODUCT((Ergebniseingabe!$L$27:$L$38=E38)*(Ergebniseingabe!$AH$27:$AH$38=F38)*(Ergebniseingabe!$BC$27:$BC$38)),"")</f>
        <v/>
      </c>
    </row>
    <row r="39" spans="4:9" s="28" customFormat="1">
      <c r="D39" s="28" t="str">
        <f t="shared" si="0"/>
        <v>BSA AlsterBSA Pinneberg</v>
      </c>
      <c r="E39" s="28" t="str">
        <f>F15</f>
        <v>BSA Alster</v>
      </c>
      <c r="F39" s="28" t="str">
        <f>F17</f>
        <v>BSA Pinneberg</v>
      </c>
      <c r="G39" s="28" t="str">
        <f>IF(SUMPRODUCT((Ergebniseingabe!$L$27:$L$38=E39)*(Ergebniseingabe!$AH$27:$AH$38=F39)*(ISNUMBER(Ergebniseingabe!$BF$27:$BF$38)))=1,SUMPRODUCT((Ergebniseingabe!$L$27:$L$38=E39)*(Ergebniseingabe!$AH$27:$AH$38=F39)*(Ergebniseingabe!$BC$27:$BC$38))&amp;":"&amp;SUMPRODUCT((Ergebniseingabe!$L$27:$L$38=E39)*(Ergebniseingabe!$AH$27:$AH$38=F39)*(Ergebniseingabe!$BF$27:$BF$38)),"")</f>
        <v/>
      </c>
      <c r="H39" s="28" t="str">
        <f>IF(SUMPRODUCT((Ergebniseingabe!$AH$27:$AH$38=E39)*(Ergebniseingabe!$L$27:$L$38=F39)*(ISNUMBER(Ergebniseingabe!$BF$27:$BF$38)))=1,SUMPRODUCT((Ergebniseingabe!$AH$27:$AH$38=E39)*(Ergebniseingabe!$L$27:$L$38=F39)*(Ergebniseingabe!$BF$27:$BF$38))&amp;":"&amp;SUMPRODUCT((Ergebniseingabe!$AH$27:$AH$38=E39)*(Ergebniseingabe!$L$27:$L$38=F39)*(Ergebniseingabe!$BC$27:$BC$38)),"")</f>
        <v/>
      </c>
      <c r="I39" s="31" t="str">
        <f>IF(SUMPRODUCT((Ergebniseingabe!$L$27:$L$38=E39)*(Ergebniseingabe!$AH$27:$AH$38=F39)*(ISNUMBER(Ergebniseingabe!$BF$27:$BF$38)))=1,SUMPRODUCT((Ergebniseingabe!$L$27:$L$38=E39)*(Ergebniseingabe!$AH$27:$AH$38=F39)*(Ergebniseingabe!$BC$27:$BC$38)),"")</f>
        <v/>
      </c>
    </row>
    <row r="40" spans="4:9" s="28" customFormat="1">
      <c r="D40" s="28" t="str">
        <f t="shared" si="0"/>
        <v>BSA BergedorfBSA Pinneberg</v>
      </c>
      <c r="E40" s="28" t="str">
        <f>F16</f>
        <v>BSA Bergedorf</v>
      </c>
      <c r="F40" s="28" t="str">
        <f>F17</f>
        <v>BSA Pinneberg</v>
      </c>
      <c r="G40" s="28" t="str">
        <f>IF(SUMPRODUCT((Ergebniseingabe!$L$27:$L$38=E40)*(Ergebniseingabe!$AH$27:$AH$38=F40)*(ISNUMBER(Ergebniseingabe!$BF$27:$BF$38)))=1,SUMPRODUCT((Ergebniseingabe!$L$27:$L$38=E40)*(Ergebniseingabe!$AH$27:$AH$38=F40)*(Ergebniseingabe!$BC$27:$BC$38))&amp;":"&amp;SUMPRODUCT((Ergebniseingabe!$L$27:$L$38=E40)*(Ergebniseingabe!$AH$27:$AH$38=F40)*(Ergebniseingabe!$BF$27:$BF$38)),"")</f>
        <v/>
      </c>
      <c r="H40" s="28" t="str">
        <f>IF(SUMPRODUCT((Ergebniseingabe!$AH$27:$AH$38=E40)*(Ergebniseingabe!$L$27:$L$38=F40)*(ISNUMBER(Ergebniseingabe!$BF$27:$BF$38)))=1,SUMPRODUCT((Ergebniseingabe!$AH$27:$AH$38=E40)*(Ergebniseingabe!$L$27:$L$38=F40)*(Ergebniseingabe!$BF$27:$BF$38))&amp;":"&amp;SUMPRODUCT((Ergebniseingabe!$AH$27:$AH$38=E40)*(Ergebniseingabe!$L$27:$L$38=F40)*(Ergebniseingabe!$BC$27:$BC$38)),"")</f>
        <v/>
      </c>
      <c r="I40" s="31" t="str">
        <f>IF(SUMPRODUCT((Ergebniseingabe!$L$27:$L$38=E40)*(Ergebniseingabe!$AH$27:$AH$38=F40)*(ISNUMBER(Ergebniseingabe!$BF$27:$BF$38)))=1,SUMPRODUCT((Ergebniseingabe!$L$27:$L$38=E40)*(Ergebniseingabe!$AH$27:$AH$38=F40)*(Ergebniseingabe!$BC$27:$BC$38)),"")</f>
        <v/>
      </c>
    </row>
    <row r="41" spans="4:9" s="28" customFormat="1">
      <c r="D41" s="28" t="str">
        <f t="shared" si="0"/>
        <v>BSA AlsterBSA Walddörfer</v>
      </c>
      <c r="E41" s="28" t="str">
        <f t="shared" ref="E41:E46" si="3">F35</f>
        <v>BSA Alster</v>
      </c>
      <c r="F41" s="28" t="str">
        <f t="shared" ref="F41:F46" si="4">E35</f>
        <v>BSA Walddörfer</v>
      </c>
      <c r="G41" s="28" t="str">
        <f>IF(SUMPRODUCT((Ergebniseingabe!$L$27:$L$38=E41)*(Ergebniseingabe!$AH$27:$AH$38=F41)*(ISNUMBER(Ergebniseingabe!$BF$27:$BF$38)))=1,SUMPRODUCT((Ergebniseingabe!$L$27:$L$38=E41)*(Ergebniseingabe!$AH$27:$AH$38=F41)*(Ergebniseingabe!$BC$27:$BC$38))&amp;":"&amp;SUMPRODUCT((Ergebniseingabe!$L$27:$L$38=E41)*(Ergebniseingabe!$AH$27:$AH$38=F41)*(Ergebniseingabe!$BF$27:$BF$38)),"")</f>
        <v/>
      </c>
      <c r="H41" s="28" t="str">
        <f>IF(SUMPRODUCT((Ergebniseingabe!$AH$27:$AH$38=E41)*(Ergebniseingabe!$L$27:$L$38=F41)*(ISNUMBER(Ergebniseingabe!$BF$27:$BF$38)))=1,SUMPRODUCT((Ergebniseingabe!$AH$27:$AH$38=E41)*(Ergebniseingabe!$L$27:$L$38=F41)*(Ergebniseingabe!$BF$27:$BF$38))&amp;":"&amp;SUMPRODUCT((Ergebniseingabe!$AH$27:$AH$38=E41)*(Ergebniseingabe!$L$27:$L$38=F41)*(Ergebniseingabe!$BC$27:$BC$38)),"")</f>
        <v/>
      </c>
      <c r="I41" s="104" t="str">
        <f>IF(SUMPRODUCT((Ergebniseingabe!$AH$27:$AH$38=E41)*(Ergebniseingabe!$L$27:$L$38=F41)*(ISNUMBER(Ergebniseingabe!$BC$27:$BC$38)))=1,SUMPRODUCT((Ergebniseingabe!$AH$27:$AH$38=E41)*(Ergebniseingabe!$L$27:$L$38=F41)*(Ergebniseingabe!$BF$27:$BF$38)),"")</f>
        <v/>
      </c>
    </row>
    <row r="42" spans="4:9" s="28" customFormat="1">
      <c r="D42" s="28" t="str">
        <f t="shared" si="0"/>
        <v>BSA BergedorfBSA Walddörfer</v>
      </c>
      <c r="E42" s="28" t="str">
        <f t="shared" si="3"/>
        <v>BSA Bergedorf</v>
      </c>
      <c r="F42" s="28" t="str">
        <f t="shared" si="4"/>
        <v>BSA Walddörfer</v>
      </c>
      <c r="G42" s="28" t="str">
        <f>IF(SUMPRODUCT((Ergebniseingabe!$L$27:$L$38=E42)*(Ergebniseingabe!$AH$27:$AH$38=F42)*(ISNUMBER(Ergebniseingabe!$BF$27:$BF$38)))=1,SUMPRODUCT((Ergebniseingabe!$L$27:$L$38=E42)*(Ergebniseingabe!$AH$27:$AH$38=F42)*(Ergebniseingabe!$BC$27:$BC$38))&amp;":"&amp;SUMPRODUCT((Ergebniseingabe!$L$27:$L$38=E42)*(Ergebniseingabe!$AH$27:$AH$38=F42)*(Ergebniseingabe!$BF$27:$BF$38)),"")</f>
        <v/>
      </c>
      <c r="H42" s="28" t="str">
        <f>IF(SUMPRODUCT((Ergebniseingabe!$AH$27:$AH$38=E42)*(Ergebniseingabe!$L$27:$L$38=F42)*(ISNUMBER(Ergebniseingabe!$BF$27:$BF$38)))=1,SUMPRODUCT((Ergebniseingabe!$AH$27:$AH$38=E42)*(Ergebniseingabe!$L$27:$L$38=F42)*(Ergebniseingabe!$BF$27:$BF$38))&amp;":"&amp;SUMPRODUCT((Ergebniseingabe!$AH$27:$AH$38=E42)*(Ergebniseingabe!$L$27:$L$38=F42)*(Ergebniseingabe!$BC$27:$BC$38)),"")</f>
        <v/>
      </c>
      <c r="I42" s="104" t="str">
        <f>IF(SUMPRODUCT((Ergebniseingabe!$AH$27:$AH$38=E42)*(Ergebniseingabe!$L$27:$L$38=F42)*(ISNUMBER(Ergebniseingabe!$BC$27:$BC$38)))=1,SUMPRODUCT((Ergebniseingabe!$AH$27:$AH$38=E42)*(Ergebniseingabe!$L$27:$L$38=F42)*(Ergebniseingabe!$BF$27:$BF$38)),"")</f>
        <v/>
      </c>
    </row>
    <row r="43" spans="4:9" s="28" customFormat="1">
      <c r="D43" s="28" t="str">
        <f t="shared" si="0"/>
        <v>BSA PinnebergBSA Walddörfer</v>
      </c>
      <c r="E43" s="28" t="str">
        <f t="shared" si="3"/>
        <v>BSA Pinneberg</v>
      </c>
      <c r="F43" s="28" t="str">
        <f t="shared" si="4"/>
        <v>BSA Walddörfer</v>
      </c>
      <c r="G43" s="28" t="str">
        <f>IF(SUMPRODUCT((Ergebniseingabe!$L$27:$L$38=E43)*(Ergebniseingabe!$AH$27:$AH$38=F43)*(ISNUMBER(Ergebniseingabe!$BF$27:$BF$38)))=1,SUMPRODUCT((Ergebniseingabe!$L$27:$L$38=E43)*(Ergebniseingabe!$AH$27:$AH$38=F43)*(Ergebniseingabe!$BC$27:$BC$38))&amp;":"&amp;SUMPRODUCT((Ergebniseingabe!$L$27:$L$38=E43)*(Ergebniseingabe!$AH$27:$AH$38=F43)*(Ergebniseingabe!$BF$27:$BF$38)),"")</f>
        <v/>
      </c>
      <c r="H43" s="28" t="str">
        <f>IF(SUMPRODUCT((Ergebniseingabe!$AH$27:$AH$38=E43)*(Ergebniseingabe!$L$27:$L$38=F43)*(ISNUMBER(Ergebniseingabe!$BF$27:$BF$38)))=1,SUMPRODUCT((Ergebniseingabe!$AH$27:$AH$38=E43)*(Ergebniseingabe!$L$27:$L$38=F43)*(Ergebniseingabe!$BF$27:$BF$38))&amp;":"&amp;SUMPRODUCT((Ergebniseingabe!$AH$27:$AH$38=E43)*(Ergebniseingabe!$L$27:$L$38=F43)*(Ergebniseingabe!$BC$27:$BC$38)),"")</f>
        <v/>
      </c>
      <c r="I43" s="31" t="str">
        <f>IF(SUMPRODUCT((Ergebniseingabe!$L$27:$L$38=E43)*(Ergebniseingabe!$AH$27:$AH$38=F43)*(ISNUMBER(Ergebniseingabe!$BF$27:$BF$38)))=1,SUMPRODUCT((Ergebniseingabe!$L$27:$L$38=E43)*(Ergebniseingabe!$AH$27:$AH$38=F43)*(Ergebniseingabe!$BC$27:$BC$38)),"")</f>
        <v/>
      </c>
    </row>
    <row r="44" spans="4:9" s="28" customFormat="1">
      <c r="D44" s="28" t="str">
        <f t="shared" si="0"/>
        <v>BSA BergedorfBSA Alster</v>
      </c>
      <c r="E44" s="28" t="str">
        <f t="shared" si="3"/>
        <v>BSA Bergedorf</v>
      </c>
      <c r="F44" s="28" t="str">
        <f t="shared" si="4"/>
        <v>BSA Alster</v>
      </c>
      <c r="G44" s="28" t="str">
        <f>IF(SUMPRODUCT((Ergebniseingabe!$L$27:$L$38=E44)*(Ergebniseingabe!$AH$27:$AH$38=F44)*(ISNUMBER(Ergebniseingabe!$BF$27:$BF$38)))=1,SUMPRODUCT((Ergebniseingabe!$L$27:$L$38=E44)*(Ergebniseingabe!$AH$27:$AH$38=F44)*(Ergebniseingabe!$BC$27:$BC$38))&amp;":"&amp;SUMPRODUCT((Ergebniseingabe!$L$27:$L$38=E44)*(Ergebniseingabe!$AH$27:$AH$38=F44)*(Ergebniseingabe!$BF$27:$BF$38)),"")</f>
        <v/>
      </c>
      <c r="H44" s="28" t="str">
        <f>IF(SUMPRODUCT((Ergebniseingabe!$AH$27:$AH$38=E44)*(Ergebniseingabe!$L$27:$L$38=F44)*(ISNUMBER(Ergebniseingabe!$BF$27:$BF$38)))=1,SUMPRODUCT((Ergebniseingabe!$AH$27:$AH$38=E44)*(Ergebniseingabe!$L$27:$L$38=F44)*(Ergebniseingabe!$BF$27:$BF$38))&amp;":"&amp;SUMPRODUCT((Ergebniseingabe!$AH$27:$AH$38=E44)*(Ergebniseingabe!$L$27:$L$38=F44)*(Ergebniseingabe!$BC$27:$BC$38)),"")</f>
        <v/>
      </c>
      <c r="I44" s="104" t="str">
        <f>IF(SUMPRODUCT((Ergebniseingabe!$AH$27:$AH$38=E44)*(Ergebniseingabe!$L$27:$L$38=F44)*(ISNUMBER(Ergebniseingabe!$BC$27:$BC$38)))=1,SUMPRODUCT((Ergebniseingabe!$AH$27:$AH$38=E44)*(Ergebniseingabe!$L$27:$L$38=F44)*(Ergebniseingabe!$BF$27:$BF$38)),"")</f>
        <v/>
      </c>
    </row>
    <row r="45" spans="4:9" s="28" customFormat="1">
      <c r="D45" s="28" t="str">
        <f t="shared" si="0"/>
        <v>BSA PinnebergBSA Alster</v>
      </c>
      <c r="E45" s="28" t="str">
        <f t="shared" si="3"/>
        <v>BSA Pinneberg</v>
      </c>
      <c r="F45" s="28" t="str">
        <f t="shared" si="4"/>
        <v>BSA Alster</v>
      </c>
      <c r="G45" s="28" t="str">
        <f>IF(SUMPRODUCT((Ergebniseingabe!$L$27:$L$38=E45)*(Ergebniseingabe!$AH$27:$AH$38=F45)*(ISNUMBER(Ergebniseingabe!$BF$27:$BF$38)))=1,SUMPRODUCT((Ergebniseingabe!$L$27:$L$38=E45)*(Ergebniseingabe!$AH$27:$AH$38=F45)*(Ergebniseingabe!$BC$27:$BC$38))&amp;":"&amp;SUMPRODUCT((Ergebniseingabe!$L$27:$L$38=E45)*(Ergebniseingabe!$AH$27:$AH$38=F45)*(Ergebniseingabe!$BF$27:$BF$38)),"")</f>
        <v/>
      </c>
      <c r="H45" s="28" t="str">
        <f>IF(SUMPRODUCT((Ergebniseingabe!$AH$27:$AH$38=E45)*(Ergebniseingabe!$L$27:$L$38=F45)*(ISNUMBER(Ergebniseingabe!$BF$27:$BF$38)))=1,SUMPRODUCT((Ergebniseingabe!$AH$27:$AH$38=E45)*(Ergebniseingabe!$L$27:$L$38=F45)*(Ergebniseingabe!$BF$27:$BF$38))&amp;":"&amp;SUMPRODUCT((Ergebniseingabe!$AH$27:$AH$38=E45)*(Ergebniseingabe!$L$27:$L$38=F45)*(Ergebniseingabe!$BC$27:$BC$38)),"")</f>
        <v/>
      </c>
      <c r="I45" s="104" t="str">
        <f>IF(SUMPRODUCT((Ergebniseingabe!$AH$27:$AH$38=E45)*(Ergebniseingabe!$L$27:$L$38=F45)*(ISNUMBER(Ergebniseingabe!$BC$27:$BC$38)))=1,SUMPRODUCT((Ergebniseingabe!$AH$27:$AH$38=E45)*(Ergebniseingabe!$L$27:$L$38=F45)*(Ergebniseingabe!$BF$27:$BF$38)),"")</f>
        <v/>
      </c>
    </row>
    <row r="46" spans="4:9" s="28" customFormat="1">
      <c r="D46" s="28" t="str">
        <f t="shared" si="0"/>
        <v>BSA PinnebergBSA Bergedorf</v>
      </c>
      <c r="E46" s="28" t="str">
        <f t="shared" si="3"/>
        <v>BSA Pinneberg</v>
      </c>
      <c r="F46" s="28" t="str">
        <f t="shared" si="4"/>
        <v>BSA Bergedorf</v>
      </c>
      <c r="G46" s="28" t="str">
        <f>IF(SUMPRODUCT((Ergebniseingabe!$L$27:$L$38=E46)*(Ergebniseingabe!$AH$27:$AH$38=F46)*(ISNUMBER(Ergebniseingabe!$BF$27:$BF$38)))=1,SUMPRODUCT((Ergebniseingabe!$L$27:$L$38=E46)*(Ergebniseingabe!$AH$27:$AH$38=F46)*(Ergebniseingabe!$BC$27:$BC$38))&amp;":"&amp;SUMPRODUCT((Ergebniseingabe!$L$27:$L$38=E46)*(Ergebniseingabe!$AH$27:$AH$38=F46)*(Ergebniseingabe!$BF$27:$BF$38)),"")</f>
        <v/>
      </c>
      <c r="H46" s="28" t="str">
        <f>IF(SUMPRODUCT((Ergebniseingabe!$AH$27:$AH$38=E46)*(Ergebniseingabe!$L$27:$L$38=F46)*(ISNUMBER(Ergebniseingabe!$BF$27:$BF$38)))=1,SUMPRODUCT((Ergebniseingabe!$AH$27:$AH$38=E46)*(Ergebniseingabe!$L$27:$L$38=F46)*(Ergebniseingabe!$BF$27:$BF$38))&amp;":"&amp;SUMPRODUCT((Ergebniseingabe!$AH$27:$AH$38=E46)*(Ergebniseingabe!$L$27:$L$38=F46)*(Ergebniseingabe!$BC$27:$BC$38)),"")</f>
        <v/>
      </c>
      <c r="I46" s="104" t="str">
        <f>IF(SUMPRODUCT((Ergebniseingabe!$AH$27:$AH$38=E46)*(Ergebniseingabe!$L$27:$L$38=F46)*(ISNUMBER(Ergebniseingabe!$BC$27:$BC$38)))=1,SUMPRODUCT((Ergebniseingabe!$AH$27:$AH$38=E46)*(Ergebniseingabe!$L$27:$L$38=F46)*(Ergebniseingabe!$BF$27:$BF$38)),"")</f>
        <v/>
      </c>
    </row>
    <row r="47" spans="4:9" s="28" customFormat="1"/>
    <row r="48" spans="4:9" s="28" customFormat="1"/>
    <row r="49" s="28" customFormat="1"/>
    <row r="50" s="28" customFormat="1"/>
    <row r="51" s="28" customFormat="1"/>
    <row r="52" s="28" customFormat="1"/>
    <row r="53" s="28" customFormat="1"/>
    <row r="54" s="28" customFormat="1"/>
    <row r="55" s="28" customFormat="1"/>
    <row r="56" s="28" customFormat="1"/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08C5B032189114C8ECF31C5C0704244" ma:contentTypeVersion="13" ma:contentTypeDescription="Ein neues Dokument erstellen." ma:contentTypeScope="" ma:versionID="efcb43e1723a2b57c8dd49029f56e72e">
  <xsd:schema xmlns:xsd="http://www.w3.org/2001/XMLSchema" xmlns:xs="http://www.w3.org/2001/XMLSchema" xmlns:p="http://schemas.microsoft.com/office/2006/metadata/properties" xmlns:ns2="46aad628-6ef6-41bc-a78c-10cec5d52271" xmlns:ns3="5545d02c-5215-4a5c-86fe-51cc58aa5021" targetNamespace="http://schemas.microsoft.com/office/2006/metadata/properties" ma:root="true" ma:fieldsID="9a189bc797b12befdc1203cd6c661149" ns2:_="" ns3:_="">
    <xsd:import namespace="46aad628-6ef6-41bc-a78c-10cec5d52271"/>
    <xsd:import namespace="5545d02c-5215-4a5c-86fe-51cc58aa50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aad628-6ef6-41bc-a78c-10cec5d522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45d02c-5215-4a5c-86fe-51cc58aa502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3726DB-BF6C-43EF-984F-427667BBD9A1}"/>
</file>

<file path=customXml/itemProps2.xml><?xml version="1.0" encoding="utf-8"?>
<ds:datastoreItem xmlns:ds="http://schemas.openxmlformats.org/officeDocument/2006/customXml" ds:itemID="{A8B97446-2E6B-4833-A0BB-0CC651A411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JW</dc:creator>
  <cp:keywords/>
  <dc:description/>
  <cp:lastModifiedBy>X</cp:lastModifiedBy>
  <cp:revision/>
  <dcterms:created xsi:type="dcterms:W3CDTF">2010-02-21T20:13:34Z</dcterms:created>
  <dcterms:modified xsi:type="dcterms:W3CDTF">2022-11-21T22:16:39Z</dcterms:modified>
  <cp:category/>
  <cp:contentStatus/>
</cp:coreProperties>
</file>